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BILECO" sheetId="2" r:id="rId1"/>
    <sheet name="DORELCO" sheetId="3" r:id="rId2"/>
    <sheet name="ESAMELCO" sheetId="4" r:id="rId3"/>
    <sheet name="LEYECO 2" sheetId="5" r:id="rId4"/>
    <sheet name="LEYECO 3" sheetId="6" r:id="rId5"/>
    <sheet name="LEYECO 4" sheetId="7" r:id="rId6"/>
    <sheet name="LEYECO 5" sheetId="8" r:id="rId7"/>
    <sheet name="NORSAMELCO" sheetId="9" r:id="rId8"/>
    <sheet name="SAMELCO 1" sheetId="10" r:id="rId9"/>
    <sheet name="SAMELCO 2" sheetId="11" r:id="rId10"/>
    <sheet name="SOLECO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Titles" localSheetId="0">BILECO!$1:$12</definedName>
    <definedName name="_xlnm.Print_Titles" localSheetId="1">DORELCO!$1:$12</definedName>
    <definedName name="_xlnm.Print_Titles" localSheetId="2">ESAMELCO!$1:$12</definedName>
    <definedName name="_xlnm.Print_Titles" localSheetId="3">'LEYECO 2'!$1:$12</definedName>
    <definedName name="_xlnm.Print_Titles" localSheetId="4">'LEYECO 3'!$1:$12</definedName>
    <definedName name="_xlnm.Print_Titles" localSheetId="5">'LEYECO 4'!$1:$12</definedName>
    <definedName name="_xlnm.Print_Titles" localSheetId="6">'LEYECO 5'!$1:$12</definedName>
    <definedName name="_xlnm.Print_Titles" localSheetId="7">NORSAMELCO!$1:$12</definedName>
    <definedName name="_xlnm.Print_Titles" localSheetId="8">'SAMELCO 1'!$1:$12</definedName>
    <definedName name="_xlnm.Print_Titles" localSheetId="9">'SAMELCO 2'!$1:$12</definedName>
    <definedName name="_xlnm.Print_Titles" localSheetId="10">SOLECO!$1:$12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2" l="1"/>
  <c r="B97" i="12"/>
  <c r="D97" i="12" s="1"/>
  <c r="E97" i="12" s="1"/>
  <c r="B96" i="12"/>
  <c r="B95" i="12"/>
  <c r="B94" i="12"/>
  <c r="D94" i="12" s="1"/>
  <c r="E94" i="12" s="1"/>
  <c r="B93" i="12"/>
  <c r="D93" i="12" s="1"/>
  <c r="E93" i="12" s="1"/>
  <c r="B92" i="12"/>
  <c r="D92" i="12" s="1"/>
  <c r="E92" i="12" s="1"/>
  <c r="B91" i="12"/>
  <c r="B98" i="12" s="1"/>
  <c r="B86" i="12"/>
  <c r="D86" i="12" s="1"/>
  <c r="E86" i="12" s="1"/>
  <c r="B85" i="12"/>
  <c r="D85" i="12" s="1"/>
  <c r="E85" i="12" s="1"/>
  <c r="B84" i="12"/>
  <c r="D84" i="12" s="1"/>
  <c r="E84" i="12" s="1"/>
  <c r="B81" i="12"/>
  <c r="B80" i="12"/>
  <c r="B79" i="12"/>
  <c r="D79" i="12" s="1"/>
  <c r="E79" i="12" s="1"/>
  <c r="B78" i="12"/>
  <c r="D78" i="12" s="1"/>
  <c r="E78" i="12" s="1"/>
  <c r="B77" i="12"/>
  <c r="D77" i="12" s="1"/>
  <c r="E77" i="12" s="1"/>
  <c r="B76" i="12"/>
  <c r="D76" i="12" s="1"/>
  <c r="E76" i="12" s="1"/>
  <c r="B75" i="12"/>
  <c r="D75" i="12" s="1"/>
  <c r="E75" i="12" s="1"/>
  <c r="B74" i="12"/>
  <c r="D74" i="12" s="1"/>
  <c r="E74" i="12" s="1"/>
  <c r="B73" i="12"/>
  <c r="B72" i="12"/>
  <c r="D72" i="12" s="1"/>
  <c r="E72" i="12" s="1"/>
  <c r="B71" i="12"/>
  <c r="B70" i="12"/>
  <c r="B67" i="12"/>
  <c r="D67" i="12" s="1"/>
  <c r="E67" i="12" s="1"/>
  <c r="B66" i="12"/>
  <c r="D66" i="12" s="1"/>
  <c r="E66" i="12" s="1"/>
  <c r="B65" i="12"/>
  <c r="B64" i="12"/>
  <c r="B63" i="12"/>
  <c r="D63" i="12" s="1"/>
  <c r="E63" i="12" s="1"/>
  <c r="B61" i="12"/>
  <c r="D61" i="12" s="1"/>
  <c r="E61" i="12" s="1"/>
  <c r="B60" i="12"/>
  <c r="B59" i="12"/>
  <c r="D59" i="12" s="1"/>
  <c r="E59" i="12" s="1"/>
  <c r="B58" i="12"/>
  <c r="D58" i="12" s="1"/>
  <c r="E58" i="12" s="1"/>
  <c r="B57" i="12"/>
  <c r="D57" i="12" s="1"/>
  <c r="E57" i="12" s="1"/>
  <c r="B56" i="12"/>
  <c r="D56" i="12" s="1"/>
  <c r="E56" i="12" s="1"/>
  <c r="B55" i="12"/>
  <c r="B54" i="12"/>
  <c r="D54" i="12" s="1"/>
  <c r="E54" i="12" s="1"/>
  <c r="B53" i="12"/>
  <c r="B52" i="12"/>
  <c r="D52" i="12" s="1"/>
  <c r="E52" i="12" s="1"/>
  <c r="B51" i="12"/>
  <c r="D51" i="12" s="1"/>
  <c r="E51" i="12" s="1"/>
  <c r="B50" i="12"/>
  <c r="D50" i="12" s="1"/>
  <c r="E50" i="12" s="1"/>
  <c r="B49" i="12"/>
  <c r="B48" i="12"/>
  <c r="D48" i="12" s="1"/>
  <c r="E48" i="12" s="1"/>
  <c r="B47" i="12"/>
  <c r="D47" i="12" s="1"/>
  <c r="E47" i="12" s="1"/>
  <c r="B46" i="12"/>
  <c r="B45" i="12"/>
  <c r="B42" i="12"/>
  <c r="B41" i="12"/>
  <c r="B40" i="12"/>
  <c r="B39" i="12"/>
  <c r="D39" i="12" s="1"/>
  <c r="E39" i="12" s="1"/>
  <c r="B38" i="12"/>
  <c r="D38" i="12" s="1"/>
  <c r="E38" i="12" s="1"/>
  <c r="B37" i="12"/>
  <c r="D37" i="12" s="1"/>
  <c r="E37" i="12" s="1"/>
  <c r="B36" i="12"/>
  <c r="D36" i="12" s="1"/>
  <c r="E36" i="12" s="1"/>
  <c r="B35" i="12"/>
  <c r="D35" i="12" s="1"/>
  <c r="E35" i="12" s="1"/>
  <c r="B34" i="12"/>
  <c r="B33" i="12"/>
  <c r="B32" i="12"/>
  <c r="D32" i="12" s="1"/>
  <c r="E32" i="12" s="1"/>
  <c r="B31" i="12"/>
  <c r="D31" i="12" s="1"/>
  <c r="E31" i="12" s="1"/>
  <c r="B30" i="12"/>
  <c r="D30" i="12" s="1"/>
  <c r="E30" i="12" s="1"/>
  <c r="B29" i="12"/>
  <c r="B28" i="12"/>
  <c r="B27" i="12"/>
  <c r="D27" i="12" s="1"/>
  <c r="E27" i="12" s="1"/>
  <c r="B26" i="12"/>
  <c r="D26" i="12" s="1"/>
  <c r="E26" i="12" s="1"/>
  <c r="B25" i="12"/>
  <c r="D25" i="12" s="1"/>
  <c r="E25" i="12" s="1"/>
  <c r="B24" i="12"/>
  <c r="D24" i="12" s="1"/>
  <c r="E24" i="12" s="1"/>
  <c r="B23" i="12"/>
  <c r="D23" i="12" s="1"/>
  <c r="E23" i="12" s="1"/>
  <c r="B22" i="12"/>
  <c r="D22" i="12" s="1"/>
  <c r="E22" i="12" s="1"/>
  <c r="B21" i="12"/>
  <c r="B20" i="12"/>
  <c r="B19" i="12"/>
  <c r="B18" i="12"/>
  <c r="D18" i="12" s="1"/>
  <c r="E18" i="12" s="1"/>
  <c r="B17" i="12"/>
  <c r="B16" i="12"/>
  <c r="B13" i="12"/>
  <c r="B9" i="12"/>
  <c r="B68" i="12" l="1"/>
  <c r="D68" i="12" s="1"/>
  <c r="E68" i="12" s="1"/>
  <c r="D64" i="12"/>
  <c r="E64" i="12" s="1"/>
  <c r="B82" i="12"/>
  <c r="D71" i="12"/>
  <c r="E71" i="12" s="1"/>
  <c r="D45" i="12"/>
  <c r="E45" i="12" s="1"/>
  <c r="D17" i="12"/>
  <c r="E17" i="12" s="1"/>
  <c r="D20" i="12"/>
  <c r="E20" i="12" s="1"/>
  <c r="B87" i="12"/>
  <c r="B88" i="12" s="1"/>
  <c r="B99" i="12" s="1"/>
  <c r="B101" i="12" s="1"/>
  <c r="D33" i="12"/>
  <c r="E33" i="12" s="1"/>
  <c r="D34" i="12"/>
  <c r="E34" i="12" s="1"/>
  <c r="D29" i="12"/>
  <c r="E29" i="12" s="1"/>
  <c r="D81" i="12"/>
  <c r="E81" i="12" s="1"/>
  <c r="D65" i="12"/>
  <c r="E65" i="12" s="1"/>
  <c r="D96" i="12"/>
  <c r="E96" i="12" s="1"/>
  <c r="D41" i="12"/>
  <c r="E41" i="12" s="1"/>
  <c r="D80" i="12"/>
  <c r="E80" i="12" s="1"/>
  <c r="D60" i="12"/>
  <c r="E60" i="12" s="1"/>
  <c r="D73" i="12"/>
  <c r="E73" i="12" s="1"/>
  <c r="D95" i="12"/>
  <c r="E95" i="12" s="1"/>
  <c r="D28" i="12"/>
  <c r="E28" i="12" s="1"/>
  <c r="D40" i="12"/>
  <c r="E40" i="12" s="1"/>
  <c r="D53" i="12"/>
  <c r="E53" i="12" s="1"/>
  <c r="D87" i="12"/>
  <c r="E87" i="12" s="1"/>
  <c r="D55" i="12"/>
  <c r="E55" i="12" s="1"/>
  <c r="B100" i="11"/>
  <c r="B97" i="11"/>
  <c r="B96" i="11"/>
  <c r="D96" i="11" s="1"/>
  <c r="E96" i="11" s="1"/>
  <c r="B95" i="11"/>
  <c r="D95" i="11" s="1"/>
  <c r="E95" i="11" s="1"/>
  <c r="B94" i="11"/>
  <c r="D94" i="11" s="1"/>
  <c r="E94" i="11" s="1"/>
  <c r="D93" i="11"/>
  <c r="E93" i="11" s="1"/>
  <c r="B93" i="11"/>
  <c r="B92" i="11"/>
  <c r="B91" i="11"/>
  <c r="B86" i="11"/>
  <c r="D86" i="11" s="1"/>
  <c r="E86" i="11" s="1"/>
  <c r="B85" i="11"/>
  <c r="D85" i="11" s="1"/>
  <c r="E85" i="11" s="1"/>
  <c r="B84" i="11"/>
  <c r="B81" i="11"/>
  <c r="B80" i="11"/>
  <c r="D80" i="11" s="1"/>
  <c r="E80" i="11" s="1"/>
  <c r="B79" i="11"/>
  <c r="D79" i="11" s="1"/>
  <c r="E79" i="11" s="1"/>
  <c r="B78" i="11"/>
  <c r="D78" i="11" s="1"/>
  <c r="E78" i="11" s="1"/>
  <c r="B77" i="11"/>
  <c r="D77" i="11" s="1"/>
  <c r="E77" i="11" s="1"/>
  <c r="B76" i="11"/>
  <c r="D76" i="11" s="1"/>
  <c r="E76" i="11" s="1"/>
  <c r="B75" i="11"/>
  <c r="B74" i="11"/>
  <c r="D74" i="11" s="1"/>
  <c r="E74" i="11" s="1"/>
  <c r="D73" i="11"/>
  <c r="E73" i="11" s="1"/>
  <c r="B73" i="11"/>
  <c r="B72" i="11"/>
  <c r="D72" i="11" s="1"/>
  <c r="E72" i="11" s="1"/>
  <c r="B71" i="11"/>
  <c r="B70" i="11"/>
  <c r="B67" i="11"/>
  <c r="D67" i="11" s="1"/>
  <c r="E67" i="11" s="1"/>
  <c r="B66" i="11"/>
  <c r="D66" i="11" s="1"/>
  <c r="E66" i="11" s="1"/>
  <c r="D65" i="11"/>
  <c r="E65" i="11" s="1"/>
  <c r="B65" i="11"/>
  <c r="B64" i="11"/>
  <c r="D64" i="11" s="1"/>
  <c r="E64" i="11" s="1"/>
  <c r="B63" i="11"/>
  <c r="B61" i="11"/>
  <c r="B60" i="11"/>
  <c r="D60" i="11" s="1"/>
  <c r="E60" i="11" s="1"/>
  <c r="B59" i="11"/>
  <c r="D59" i="11" s="1"/>
  <c r="E59" i="11" s="1"/>
  <c r="B58" i="11"/>
  <c r="D58" i="11" s="1"/>
  <c r="E58" i="11" s="1"/>
  <c r="B57" i="11"/>
  <c r="B56" i="11"/>
  <c r="D56" i="11" s="1"/>
  <c r="E56" i="11" s="1"/>
  <c r="B55" i="11"/>
  <c r="B54" i="11"/>
  <c r="B53" i="11"/>
  <c r="D53" i="11" s="1"/>
  <c r="E53" i="11" s="1"/>
  <c r="B52" i="11"/>
  <c r="D52" i="11" s="1"/>
  <c r="E52" i="11" s="1"/>
  <c r="B51" i="11"/>
  <c r="B50" i="11"/>
  <c r="D50" i="11" s="1"/>
  <c r="E50" i="11" s="1"/>
  <c r="B49" i="11"/>
  <c r="B48" i="11"/>
  <c r="B47" i="11"/>
  <c r="B46" i="11"/>
  <c r="B45" i="11"/>
  <c r="B42" i="11"/>
  <c r="D41" i="11"/>
  <c r="E41" i="11" s="1"/>
  <c r="B41" i="11"/>
  <c r="B40" i="11"/>
  <c r="B39" i="11"/>
  <c r="D39" i="11" s="1"/>
  <c r="E39" i="11" s="1"/>
  <c r="B38" i="11"/>
  <c r="D38" i="11" s="1"/>
  <c r="E38" i="11" s="1"/>
  <c r="B37" i="11"/>
  <c r="B36" i="11"/>
  <c r="D36" i="11" s="1"/>
  <c r="E36" i="11" s="1"/>
  <c r="B35" i="11"/>
  <c r="D35" i="11" s="1"/>
  <c r="E35" i="11" s="1"/>
  <c r="B34" i="11"/>
  <c r="D34" i="11" s="1"/>
  <c r="E34" i="11" s="1"/>
  <c r="B33" i="11"/>
  <c r="B32" i="11"/>
  <c r="D32" i="11" s="1"/>
  <c r="E32" i="11" s="1"/>
  <c r="B31" i="11"/>
  <c r="B30" i="11"/>
  <c r="B29" i="11"/>
  <c r="D28" i="11"/>
  <c r="E28" i="11"/>
  <c r="B28" i="11"/>
  <c r="B27" i="11"/>
  <c r="D27" i="11" s="1"/>
  <c r="E27" i="11" s="1"/>
  <c r="B26" i="11"/>
  <c r="D26" i="11" s="1"/>
  <c r="E26" i="11" s="1"/>
  <c r="B25" i="11"/>
  <c r="D25" i="11" s="1"/>
  <c r="E25" i="11" s="1"/>
  <c r="B24" i="11"/>
  <c r="D24" i="11" s="1"/>
  <c r="E24" i="11" s="1"/>
  <c r="B23" i="11"/>
  <c r="D22" i="11"/>
  <c r="E22" i="11"/>
  <c r="B22" i="11"/>
  <c r="B21" i="11"/>
  <c r="D21" i="11" s="1"/>
  <c r="E21" i="11" s="1"/>
  <c r="B20" i="11"/>
  <c r="B19" i="11"/>
  <c r="B18" i="11"/>
  <c r="D18" i="11" s="1"/>
  <c r="E18" i="11" s="1"/>
  <c r="B17" i="11"/>
  <c r="B16" i="11"/>
  <c r="B13" i="11"/>
  <c r="B9" i="11"/>
  <c r="B98" i="11" l="1"/>
  <c r="B82" i="11"/>
  <c r="D47" i="11"/>
  <c r="E47" i="11" s="1"/>
  <c r="D31" i="11"/>
  <c r="E31" i="11" s="1"/>
  <c r="B87" i="11"/>
  <c r="B88" i="11" s="1"/>
  <c r="B99" i="11" s="1"/>
  <c r="B101" i="11" s="1"/>
  <c r="D20" i="11"/>
  <c r="E20" i="11" s="1"/>
  <c r="D51" i="11"/>
  <c r="E51" i="11" s="1"/>
  <c r="D68" i="11"/>
  <c r="E68" i="11" s="1"/>
  <c r="D63" i="11"/>
  <c r="E63" i="11" s="1"/>
  <c r="D21" i="12"/>
  <c r="E21" i="12" s="1"/>
  <c r="D46" i="12"/>
  <c r="E46" i="12" s="1"/>
  <c r="D37" i="11"/>
  <c r="E37" i="11" s="1"/>
  <c r="B68" i="11"/>
  <c r="D71" i="11"/>
  <c r="E71" i="11" s="1"/>
  <c r="D49" i="11"/>
  <c r="E49" i="11" s="1"/>
  <c r="D92" i="11"/>
  <c r="E92" i="11" s="1"/>
  <c r="D33" i="11"/>
  <c r="E33" i="11" s="1"/>
  <c r="D40" i="11"/>
  <c r="E40" i="11" s="1"/>
  <c r="D48" i="11"/>
  <c r="E48" i="11" s="1"/>
  <c r="D55" i="11"/>
  <c r="E55" i="11" s="1"/>
  <c r="D57" i="11"/>
  <c r="E57" i="11" s="1"/>
  <c r="D61" i="11"/>
  <c r="E61" i="11" s="1"/>
  <c r="D75" i="11"/>
  <c r="E75" i="11" s="1"/>
  <c r="D81" i="11"/>
  <c r="E81" i="11" s="1"/>
  <c r="D97" i="11"/>
  <c r="E97" i="11" s="1"/>
  <c r="D23" i="11"/>
  <c r="E23" i="11" s="1"/>
  <c r="D54" i="11"/>
  <c r="E54" i="11" s="1"/>
  <c r="D98" i="12"/>
  <c r="E98" i="12" s="1"/>
  <c r="D91" i="12"/>
  <c r="E91" i="12" s="1"/>
  <c r="D49" i="12"/>
  <c r="E49" i="12" s="1"/>
  <c r="D70" i="12"/>
  <c r="E70" i="12" s="1"/>
  <c r="D82" i="12"/>
  <c r="E82" i="12" s="1"/>
  <c r="B100" i="10"/>
  <c r="B97" i="10"/>
  <c r="B96" i="10"/>
  <c r="D96" i="10" s="1"/>
  <c r="E96" i="10" s="1"/>
  <c r="B95" i="10"/>
  <c r="D95" i="10" s="1"/>
  <c r="E95" i="10" s="1"/>
  <c r="B94" i="10"/>
  <c r="D94" i="10" s="1"/>
  <c r="E94" i="10" s="1"/>
  <c r="B93" i="10"/>
  <c r="D93" i="10" s="1"/>
  <c r="E93" i="10" s="1"/>
  <c r="B92" i="10"/>
  <c r="D92" i="10" s="1"/>
  <c r="E92" i="10" s="1"/>
  <c r="B91" i="10"/>
  <c r="B86" i="10"/>
  <c r="B85" i="10"/>
  <c r="D85" i="10" s="1"/>
  <c r="E85" i="10" s="1"/>
  <c r="B84" i="10"/>
  <c r="B81" i="10"/>
  <c r="D81" i="10" s="1"/>
  <c r="E81" i="10" s="1"/>
  <c r="B80" i="10"/>
  <c r="D80" i="10" s="1"/>
  <c r="E80" i="10" s="1"/>
  <c r="B79" i="10"/>
  <c r="D79" i="10" s="1"/>
  <c r="E79" i="10" s="1"/>
  <c r="B78" i="10"/>
  <c r="D78" i="10" s="1"/>
  <c r="E78" i="10" s="1"/>
  <c r="B77" i="10"/>
  <c r="D77" i="10" s="1"/>
  <c r="E77" i="10" s="1"/>
  <c r="B76" i="10"/>
  <c r="B75" i="10"/>
  <c r="D75" i="10" s="1"/>
  <c r="E75" i="10" s="1"/>
  <c r="B74" i="10"/>
  <c r="D74" i="10" s="1"/>
  <c r="E74" i="10" s="1"/>
  <c r="B73" i="10"/>
  <c r="D73" i="10" s="1"/>
  <c r="E73" i="10" s="1"/>
  <c r="B72" i="10"/>
  <c r="D72" i="10" s="1"/>
  <c r="E72" i="10" s="1"/>
  <c r="B71" i="10"/>
  <c r="B70" i="10"/>
  <c r="B67" i="10"/>
  <c r="D67" i="10" s="1"/>
  <c r="E67" i="10" s="1"/>
  <c r="B66" i="10"/>
  <c r="D66" i="10" s="1"/>
  <c r="E66" i="10" s="1"/>
  <c r="B65" i="10"/>
  <c r="D65" i="10" s="1"/>
  <c r="E65" i="10" s="1"/>
  <c r="B64" i="10"/>
  <c r="D64" i="10" s="1"/>
  <c r="E64" i="10" s="1"/>
  <c r="B63" i="10"/>
  <c r="B61" i="10"/>
  <c r="D61" i="10" s="1"/>
  <c r="E61" i="10" s="1"/>
  <c r="B60" i="10"/>
  <c r="D60" i="10" s="1"/>
  <c r="E60" i="10" s="1"/>
  <c r="B59" i="10"/>
  <c r="B58" i="10"/>
  <c r="D58" i="10" s="1"/>
  <c r="E58" i="10" s="1"/>
  <c r="B57" i="10"/>
  <c r="B56" i="10"/>
  <c r="D56" i="10" s="1"/>
  <c r="E56" i="10" s="1"/>
  <c r="B55" i="10"/>
  <c r="D55" i="10" s="1"/>
  <c r="E55" i="10" s="1"/>
  <c r="B54" i="10"/>
  <c r="D54" i="10" s="1"/>
  <c r="E54" i="10" s="1"/>
  <c r="B53" i="10"/>
  <c r="D53" i="10" s="1"/>
  <c r="E53" i="10" s="1"/>
  <c r="B52" i="10"/>
  <c r="D52" i="10" s="1"/>
  <c r="E52" i="10" s="1"/>
  <c r="B51" i="10"/>
  <c r="B50" i="10"/>
  <c r="D50" i="10" s="1"/>
  <c r="E50" i="10" s="1"/>
  <c r="B49" i="10"/>
  <c r="D49" i="10" s="1"/>
  <c r="E49" i="10" s="1"/>
  <c r="B48" i="10"/>
  <c r="D48" i="10" s="1"/>
  <c r="E48" i="10" s="1"/>
  <c r="B47" i="10"/>
  <c r="D47" i="10" s="1"/>
  <c r="E47" i="10" s="1"/>
  <c r="B46" i="10"/>
  <c r="B45" i="10"/>
  <c r="B42" i="10"/>
  <c r="B41" i="10"/>
  <c r="B40" i="10"/>
  <c r="D40" i="10" s="1"/>
  <c r="E40" i="10" s="1"/>
  <c r="B39" i="10"/>
  <c r="D39" i="10" s="1"/>
  <c r="E39" i="10" s="1"/>
  <c r="B38" i="10"/>
  <c r="B37" i="10"/>
  <c r="B36" i="10"/>
  <c r="D36" i="10" s="1"/>
  <c r="E36" i="10" s="1"/>
  <c r="B35" i="10"/>
  <c r="B34" i="10"/>
  <c r="B33" i="10"/>
  <c r="B32" i="10"/>
  <c r="B31" i="10"/>
  <c r="D31" i="10" s="1"/>
  <c r="E31" i="10" s="1"/>
  <c r="B30" i="10"/>
  <c r="B29" i="10"/>
  <c r="D28" i="10"/>
  <c r="E28" i="10" s="1"/>
  <c r="B28" i="10"/>
  <c r="B27" i="10"/>
  <c r="D27" i="10" s="1"/>
  <c r="E27" i="10" s="1"/>
  <c r="B26" i="10"/>
  <c r="D26" i="10" s="1"/>
  <c r="E26" i="10" s="1"/>
  <c r="B25" i="10"/>
  <c r="D25" i="10" s="1"/>
  <c r="E25" i="10" s="1"/>
  <c r="B24" i="10"/>
  <c r="B23" i="10"/>
  <c r="D23" i="10" s="1"/>
  <c r="E23" i="10" s="1"/>
  <c r="B22" i="10"/>
  <c r="D22" i="10" s="1"/>
  <c r="E22" i="10" s="1"/>
  <c r="B21" i="10"/>
  <c r="D21" i="10" s="1"/>
  <c r="E21" i="10" s="1"/>
  <c r="B20" i="10"/>
  <c r="B19" i="10"/>
  <c r="B18" i="10"/>
  <c r="B17" i="10"/>
  <c r="D17" i="10" s="1"/>
  <c r="E17" i="10" s="1"/>
  <c r="B16" i="10"/>
  <c r="B13" i="10"/>
  <c r="B9" i="10" s="1"/>
  <c r="B87" i="10" l="1"/>
  <c r="B68" i="10"/>
  <c r="D32" i="10"/>
  <c r="E32" i="10" s="1"/>
  <c r="D35" i="10"/>
  <c r="E35" i="10" s="1"/>
  <c r="D34" i="10"/>
  <c r="E34" i="10" s="1"/>
  <c r="D38" i="10"/>
  <c r="E38" i="10" s="1"/>
  <c r="D41" i="10"/>
  <c r="E41" i="10" s="1"/>
  <c r="D46" i="11"/>
  <c r="E46" i="11" s="1"/>
  <c r="D86" i="10"/>
  <c r="E86" i="10" s="1"/>
  <c r="B98" i="10"/>
  <c r="D37" i="10"/>
  <c r="E37" i="10" s="1"/>
  <c r="D76" i="10"/>
  <c r="E76" i="10" s="1"/>
  <c r="D97" i="10"/>
  <c r="E97" i="10" s="1"/>
  <c r="D19" i="10"/>
  <c r="E19" i="10" s="1"/>
  <c r="D20" i="10"/>
  <c r="E20" i="10" s="1"/>
  <c r="D68" i="10"/>
  <c r="E68" i="10" s="1"/>
  <c r="D63" i="10"/>
  <c r="E63" i="10" s="1"/>
  <c r="D71" i="10"/>
  <c r="E71" i="10" s="1"/>
  <c r="D57" i="10"/>
  <c r="E57" i="10" s="1"/>
  <c r="B82" i="10"/>
  <c r="B88" i="10" s="1"/>
  <c r="B99" i="10" s="1"/>
  <c r="B101" i="10" s="1"/>
  <c r="D24" i="10"/>
  <c r="E24" i="10" s="1"/>
  <c r="D51" i="10"/>
  <c r="E51" i="10" s="1"/>
  <c r="D59" i="10"/>
  <c r="E59" i="10" s="1"/>
  <c r="D82" i="11"/>
  <c r="E82" i="11" s="1"/>
  <c r="D70" i="11"/>
  <c r="E70" i="11" s="1"/>
  <c r="D45" i="11"/>
  <c r="E45" i="11" s="1"/>
  <c r="D19" i="12"/>
  <c r="E19" i="12" s="1"/>
  <c r="D87" i="11"/>
  <c r="E87" i="11" s="1"/>
  <c r="D84" i="11"/>
  <c r="E84" i="11" s="1"/>
  <c r="D17" i="11"/>
  <c r="E17" i="11" s="1"/>
  <c r="D91" i="11"/>
  <c r="E91" i="11" s="1"/>
  <c r="D98" i="11"/>
  <c r="E98" i="11" s="1"/>
  <c r="D88" i="12"/>
  <c r="E88" i="12" s="1"/>
  <c r="D19" i="11"/>
  <c r="E19" i="11" s="1"/>
  <c r="D29" i="11"/>
  <c r="E29" i="11" s="1"/>
  <c r="D30" i="11"/>
  <c r="E30" i="11" s="1"/>
  <c r="B100" i="9"/>
  <c r="B97" i="9"/>
  <c r="D97" i="9" s="1"/>
  <c r="E97" i="9" s="1"/>
  <c r="B96" i="9"/>
  <c r="D96" i="9" s="1"/>
  <c r="E96" i="9" s="1"/>
  <c r="B95" i="9"/>
  <c r="D95" i="9" s="1"/>
  <c r="E95" i="9" s="1"/>
  <c r="B94" i="9"/>
  <c r="D94" i="9" s="1"/>
  <c r="E94" i="9" s="1"/>
  <c r="B93" i="9"/>
  <c r="D93" i="9" s="1"/>
  <c r="E93" i="9" s="1"/>
  <c r="B92" i="9"/>
  <c r="B98" i="9" s="1"/>
  <c r="B91" i="9"/>
  <c r="B86" i="9"/>
  <c r="D86" i="9" s="1"/>
  <c r="E86" i="9" s="1"/>
  <c r="B85" i="9"/>
  <c r="D85" i="9" s="1"/>
  <c r="E85" i="9" s="1"/>
  <c r="B84" i="9"/>
  <c r="B87" i="9" s="1"/>
  <c r="B81" i="9"/>
  <c r="D81" i="9" s="1"/>
  <c r="E81" i="9" s="1"/>
  <c r="B80" i="9"/>
  <c r="D80" i="9" s="1"/>
  <c r="E80" i="9" s="1"/>
  <c r="D79" i="9"/>
  <c r="E79" i="9" s="1"/>
  <c r="B79" i="9"/>
  <c r="B78" i="9"/>
  <c r="D78" i="9" s="1"/>
  <c r="E78" i="9" s="1"/>
  <c r="B77" i="9"/>
  <c r="D77" i="9" s="1"/>
  <c r="E77" i="9" s="1"/>
  <c r="B76" i="9"/>
  <c r="D76" i="9" s="1"/>
  <c r="E76" i="9" s="1"/>
  <c r="B75" i="9"/>
  <c r="D75" i="9" s="1"/>
  <c r="E75" i="9" s="1"/>
  <c r="B74" i="9"/>
  <c r="D74" i="9" s="1"/>
  <c r="E74" i="9" s="1"/>
  <c r="D73" i="9"/>
  <c r="E73" i="9" s="1"/>
  <c r="B73" i="9"/>
  <c r="B72" i="9"/>
  <c r="D72" i="9" s="1"/>
  <c r="E72" i="9" s="1"/>
  <c r="B71" i="9"/>
  <c r="B70" i="9"/>
  <c r="B67" i="9"/>
  <c r="D67" i="9" s="1"/>
  <c r="E67" i="9" s="1"/>
  <c r="B66" i="9"/>
  <c r="D66" i="9" s="1"/>
  <c r="E66" i="9" s="1"/>
  <c r="B65" i="9"/>
  <c r="D65" i="9" s="1"/>
  <c r="E65" i="9" s="1"/>
  <c r="D64" i="9"/>
  <c r="E64" i="9" s="1"/>
  <c r="B64" i="9"/>
  <c r="B63" i="9"/>
  <c r="B61" i="9"/>
  <c r="D61" i="9" s="1"/>
  <c r="E61" i="9" s="1"/>
  <c r="B60" i="9"/>
  <c r="D60" i="9" s="1"/>
  <c r="E60" i="9" s="1"/>
  <c r="B59" i="9"/>
  <c r="B58" i="9"/>
  <c r="D58" i="9" s="1"/>
  <c r="E58" i="9" s="1"/>
  <c r="B57" i="9"/>
  <c r="D57" i="9" s="1"/>
  <c r="E57" i="9" s="1"/>
  <c r="B56" i="9"/>
  <c r="D56" i="9" s="1"/>
  <c r="E56" i="9" s="1"/>
  <c r="B55" i="9"/>
  <c r="D55" i="9" s="1"/>
  <c r="E55" i="9" s="1"/>
  <c r="B54" i="9"/>
  <c r="D54" i="9" s="1"/>
  <c r="E54" i="9" s="1"/>
  <c r="B53" i="9"/>
  <c r="D53" i="9" s="1"/>
  <c r="E53" i="9" s="1"/>
  <c r="B52" i="9"/>
  <c r="D52" i="9" s="1"/>
  <c r="E52" i="9" s="1"/>
  <c r="B51" i="9"/>
  <c r="B50" i="9"/>
  <c r="D50" i="9" s="1"/>
  <c r="E50" i="9" s="1"/>
  <c r="B49" i="9"/>
  <c r="D49" i="9" s="1"/>
  <c r="E49" i="9" s="1"/>
  <c r="B48" i="9"/>
  <c r="D48" i="9" s="1"/>
  <c r="E48" i="9" s="1"/>
  <c r="B47" i="9"/>
  <c r="D47" i="9" s="1"/>
  <c r="E47" i="9" s="1"/>
  <c r="B46" i="9"/>
  <c r="B45" i="9"/>
  <c r="B42" i="9"/>
  <c r="B41" i="9"/>
  <c r="D41" i="9" s="1"/>
  <c r="E41" i="9" s="1"/>
  <c r="B40" i="9"/>
  <c r="D40" i="9" s="1"/>
  <c r="E40" i="9" s="1"/>
  <c r="B39" i="9"/>
  <c r="D39" i="9" s="1"/>
  <c r="E39" i="9" s="1"/>
  <c r="B38" i="9"/>
  <c r="D38" i="9" s="1"/>
  <c r="E38" i="9" s="1"/>
  <c r="B37" i="9"/>
  <c r="D37" i="9" s="1"/>
  <c r="E37" i="9" s="1"/>
  <c r="D36" i="9"/>
  <c r="E36" i="9" s="1"/>
  <c r="B36" i="9"/>
  <c r="B35" i="9"/>
  <c r="D35" i="9" s="1"/>
  <c r="E35" i="9" s="1"/>
  <c r="B34" i="9"/>
  <c r="B33" i="9"/>
  <c r="B32" i="9"/>
  <c r="D32" i="9" s="1"/>
  <c r="E32" i="9" s="1"/>
  <c r="B31" i="9"/>
  <c r="D31" i="9" s="1"/>
  <c r="E31" i="9" s="1"/>
  <c r="B30" i="9"/>
  <c r="B29" i="9"/>
  <c r="D28" i="9"/>
  <c r="E28" i="9" s="1"/>
  <c r="B28" i="9"/>
  <c r="B27" i="9"/>
  <c r="D27" i="9" s="1"/>
  <c r="E27" i="9" s="1"/>
  <c r="B26" i="9"/>
  <c r="D26" i="9" s="1"/>
  <c r="E26" i="9" s="1"/>
  <c r="B25" i="9"/>
  <c r="D25" i="9" s="1"/>
  <c r="E25" i="9" s="1"/>
  <c r="B24" i="9"/>
  <c r="D24" i="9" s="1"/>
  <c r="E24" i="9" s="1"/>
  <c r="B23" i="9"/>
  <c r="D23" i="9" s="1"/>
  <c r="E23" i="9" s="1"/>
  <c r="D22" i="9"/>
  <c r="E22" i="9" s="1"/>
  <c r="B22" i="9"/>
  <c r="B21" i="9"/>
  <c r="D21" i="9" s="1"/>
  <c r="E21" i="9" s="1"/>
  <c r="B20" i="9"/>
  <c r="B19" i="9"/>
  <c r="B18" i="9"/>
  <c r="D18" i="9" s="1"/>
  <c r="E18" i="9" s="1"/>
  <c r="B17" i="9"/>
  <c r="B16" i="9"/>
  <c r="B13" i="9"/>
  <c r="B9" i="9" s="1"/>
  <c r="B82" i="9" l="1"/>
  <c r="B68" i="9"/>
  <c r="B88" i="9" s="1"/>
  <c r="B99" i="9" s="1"/>
  <c r="B101" i="9" s="1"/>
  <c r="D91" i="9"/>
  <c r="E91" i="9" s="1"/>
  <c r="D87" i="9"/>
  <c r="E87" i="9" s="1"/>
  <c r="D84" i="9"/>
  <c r="E84" i="9" s="1"/>
  <c r="D71" i="9"/>
  <c r="E71" i="9" s="1"/>
  <c r="D59" i="9"/>
  <c r="E59" i="9" s="1"/>
  <c r="D33" i="9"/>
  <c r="E33" i="9" s="1"/>
  <c r="D45" i="9"/>
  <c r="E45" i="9" s="1"/>
  <c r="D30" i="9"/>
  <c r="E30" i="9" s="1"/>
  <c r="D29" i="9"/>
  <c r="E29" i="9" s="1"/>
  <c r="D19" i="9"/>
  <c r="E19" i="9" s="1"/>
  <c r="D20" i="9"/>
  <c r="E20" i="9" s="1"/>
  <c r="D63" i="9"/>
  <c r="E63" i="9" s="1"/>
  <c r="D68" i="9"/>
  <c r="E68" i="9" s="1"/>
  <c r="D46" i="9"/>
  <c r="E46" i="9" s="1"/>
  <c r="D51" i="9"/>
  <c r="E51" i="9" s="1"/>
  <c r="D88" i="11"/>
  <c r="E88" i="11" s="1"/>
  <c r="D45" i="10"/>
  <c r="E45" i="10" s="1"/>
  <c r="D18" i="10"/>
  <c r="E18" i="10" s="1"/>
  <c r="D92" i="9"/>
  <c r="E92" i="9" s="1"/>
  <c r="D84" i="10"/>
  <c r="E84" i="10" s="1"/>
  <c r="D87" i="10"/>
  <c r="E87" i="10" s="1"/>
  <c r="D16" i="11"/>
  <c r="E16" i="11" s="1"/>
  <c r="D17" i="9"/>
  <c r="E17" i="9" s="1"/>
  <c r="D34" i="9"/>
  <c r="E34" i="9" s="1"/>
  <c r="D16" i="12"/>
  <c r="E16" i="12" s="1"/>
  <c r="D29" i="10"/>
  <c r="E29" i="10" s="1"/>
  <c r="D30" i="10"/>
  <c r="E30" i="10" s="1"/>
  <c r="D70" i="10"/>
  <c r="E70" i="10" s="1"/>
  <c r="D82" i="10"/>
  <c r="E82" i="10" s="1"/>
  <c r="D91" i="10"/>
  <c r="E91" i="10" s="1"/>
  <c r="D98" i="10"/>
  <c r="E98" i="10" s="1"/>
  <c r="D46" i="10"/>
  <c r="E46" i="10" s="1"/>
  <c r="D33" i="10"/>
  <c r="E33" i="10" s="1"/>
  <c r="B100" i="8"/>
  <c r="B97" i="8"/>
  <c r="D97" i="8" s="1"/>
  <c r="E97" i="8" s="1"/>
  <c r="B96" i="8"/>
  <c r="D96" i="8" s="1"/>
  <c r="E96" i="8" s="1"/>
  <c r="B95" i="8"/>
  <c r="D95" i="8" s="1"/>
  <c r="E95" i="8" s="1"/>
  <c r="B94" i="8"/>
  <c r="D94" i="8" s="1"/>
  <c r="E94" i="8" s="1"/>
  <c r="B93" i="8"/>
  <c r="D93" i="8" s="1"/>
  <c r="E93" i="8" s="1"/>
  <c r="B92" i="8"/>
  <c r="D92" i="8" s="1"/>
  <c r="E92" i="8" s="1"/>
  <c r="B91" i="8"/>
  <c r="B86" i="8"/>
  <c r="D86" i="8" s="1"/>
  <c r="E86" i="8" s="1"/>
  <c r="B85" i="8"/>
  <c r="B87" i="8" s="1"/>
  <c r="B84" i="8"/>
  <c r="B81" i="8"/>
  <c r="D81" i="8" s="1"/>
  <c r="E81" i="8" s="1"/>
  <c r="B80" i="8"/>
  <c r="D80" i="8" s="1"/>
  <c r="E80" i="8" s="1"/>
  <c r="B79" i="8"/>
  <c r="D79" i="8" s="1"/>
  <c r="E79" i="8" s="1"/>
  <c r="B78" i="8"/>
  <c r="D78" i="8" s="1"/>
  <c r="E78" i="8" s="1"/>
  <c r="B77" i="8"/>
  <c r="D77" i="8" s="1"/>
  <c r="E77" i="8" s="1"/>
  <c r="D76" i="8"/>
  <c r="E76" i="8" s="1"/>
  <c r="B76" i="8"/>
  <c r="B75" i="8"/>
  <c r="D75" i="8" s="1"/>
  <c r="E75" i="8" s="1"/>
  <c r="B74" i="8"/>
  <c r="D74" i="8" s="1"/>
  <c r="E74" i="8" s="1"/>
  <c r="B73" i="8"/>
  <c r="D73" i="8" s="1"/>
  <c r="E73" i="8" s="1"/>
  <c r="B72" i="8"/>
  <c r="D72" i="8" s="1"/>
  <c r="E72" i="8" s="1"/>
  <c r="B71" i="8"/>
  <c r="B70" i="8"/>
  <c r="B82" i="8" s="1"/>
  <c r="D67" i="8"/>
  <c r="E67" i="8" s="1"/>
  <c r="B67" i="8"/>
  <c r="B66" i="8"/>
  <c r="D66" i="8" s="1"/>
  <c r="E66" i="8" s="1"/>
  <c r="B65" i="8"/>
  <c r="D65" i="8" s="1"/>
  <c r="E65" i="8" s="1"/>
  <c r="B64" i="8"/>
  <c r="D64" i="8" s="1"/>
  <c r="E64" i="8" s="1"/>
  <c r="B63" i="8"/>
  <c r="B68" i="8" s="1"/>
  <c r="B61" i="8"/>
  <c r="D61" i="8" s="1"/>
  <c r="E61" i="8" s="1"/>
  <c r="B60" i="8"/>
  <c r="D59" i="8"/>
  <c r="E59" i="8" s="1"/>
  <c r="B59" i="8"/>
  <c r="B58" i="8"/>
  <c r="D58" i="8" s="1"/>
  <c r="E58" i="8" s="1"/>
  <c r="B57" i="8"/>
  <c r="D57" i="8" s="1"/>
  <c r="E57" i="8" s="1"/>
  <c r="B56" i="8"/>
  <c r="D56" i="8" s="1"/>
  <c r="E56" i="8" s="1"/>
  <c r="B55" i="8"/>
  <c r="D55" i="8" s="1"/>
  <c r="E55" i="8" s="1"/>
  <c r="B54" i="8"/>
  <c r="D54" i="8" s="1"/>
  <c r="E54" i="8" s="1"/>
  <c r="B53" i="8"/>
  <c r="D53" i="8" s="1"/>
  <c r="E53" i="8" s="1"/>
  <c r="B52" i="8"/>
  <c r="D52" i="8" s="1"/>
  <c r="E52" i="8" s="1"/>
  <c r="B51" i="8"/>
  <c r="D51" i="8" s="1"/>
  <c r="E51" i="8" s="1"/>
  <c r="B50" i="8"/>
  <c r="D50" i="8" s="1"/>
  <c r="E50" i="8" s="1"/>
  <c r="B49" i="8"/>
  <c r="D49" i="8" s="1"/>
  <c r="E49" i="8" s="1"/>
  <c r="B48" i="8"/>
  <c r="D48" i="8" s="1"/>
  <c r="E48" i="8" s="1"/>
  <c r="B47" i="8"/>
  <c r="B46" i="8"/>
  <c r="B45" i="8"/>
  <c r="B42" i="8"/>
  <c r="B41" i="8"/>
  <c r="D41" i="8" s="1"/>
  <c r="E41" i="8" s="1"/>
  <c r="B40" i="8"/>
  <c r="D40" i="8" s="1"/>
  <c r="E40" i="8" s="1"/>
  <c r="D39" i="8"/>
  <c r="E39" i="8" s="1"/>
  <c r="B39" i="8"/>
  <c r="B38" i="8"/>
  <c r="D38" i="8" s="1"/>
  <c r="E38" i="8" s="1"/>
  <c r="B37" i="8"/>
  <c r="D37" i="8" s="1"/>
  <c r="E37" i="8" s="1"/>
  <c r="B36" i="8"/>
  <c r="D36" i="8" s="1"/>
  <c r="E36" i="8" s="1"/>
  <c r="B35" i="8"/>
  <c r="D35" i="8" s="1"/>
  <c r="E35" i="8" s="1"/>
  <c r="B34" i="8"/>
  <c r="B33" i="8"/>
  <c r="D32" i="8"/>
  <c r="E32" i="8" s="1"/>
  <c r="B32" i="8"/>
  <c r="B31" i="8"/>
  <c r="D31" i="8" s="1"/>
  <c r="E31" i="8" s="1"/>
  <c r="B30" i="8"/>
  <c r="B29" i="8"/>
  <c r="D29" i="8" s="1"/>
  <c r="E29" i="8" s="1"/>
  <c r="B28" i="8"/>
  <c r="D28" i="8" s="1"/>
  <c r="E28" i="8" s="1"/>
  <c r="B27" i="8"/>
  <c r="D27" i="8" s="1"/>
  <c r="E27" i="8" s="1"/>
  <c r="B26" i="8"/>
  <c r="D26" i="8" s="1"/>
  <c r="E26" i="8" s="1"/>
  <c r="B25" i="8"/>
  <c r="D25" i="8" s="1"/>
  <c r="E25" i="8" s="1"/>
  <c r="B24" i="8"/>
  <c r="D24" i="8" s="1"/>
  <c r="E24" i="8" s="1"/>
  <c r="B23" i="8"/>
  <c r="D23" i="8" s="1"/>
  <c r="E23" i="8" s="1"/>
  <c r="B22" i="8"/>
  <c r="D22" i="8" s="1"/>
  <c r="E22" i="8" s="1"/>
  <c r="B21" i="8"/>
  <c r="D21" i="8" s="1"/>
  <c r="E21" i="8" s="1"/>
  <c r="B20" i="8"/>
  <c r="B19" i="8"/>
  <c r="B18" i="8"/>
  <c r="D18" i="8" s="1"/>
  <c r="E18" i="8" s="1"/>
  <c r="B17" i="8"/>
  <c r="D17" i="8" s="1"/>
  <c r="E17" i="8" s="1"/>
  <c r="B16" i="8"/>
  <c r="B13" i="8"/>
  <c r="B9" i="8"/>
  <c r="D85" i="8" l="1"/>
  <c r="E85" i="8" s="1"/>
  <c r="B98" i="8"/>
  <c r="B88" i="8"/>
  <c r="D63" i="8"/>
  <c r="E63" i="8" s="1"/>
  <c r="D47" i="8"/>
  <c r="E47" i="8" s="1"/>
  <c r="D46" i="8"/>
  <c r="E46" i="8" s="1"/>
  <c r="D19" i="8"/>
  <c r="E19" i="8" s="1"/>
  <c r="D20" i="8"/>
  <c r="E20" i="8" s="1"/>
  <c r="B99" i="8"/>
  <c r="B101" i="8" s="1"/>
  <c r="D33" i="8"/>
  <c r="E33" i="8" s="1"/>
  <c r="D34" i="8"/>
  <c r="E34" i="8" s="1"/>
  <c r="D84" i="8"/>
  <c r="E84" i="8" s="1"/>
  <c r="D87" i="8"/>
  <c r="E87" i="8" s="1"/>
  <c r="D98" i="8"/>
  <c r="E98" i="8" s="1"/>
  <c r="D45" i="8"/>
  <c r="E45" i="8" s="1"/>
  <c r="D60" i="8"/>
  <c r="E60" i="8" s="1"/>
  <c r="D71" i="8"/>
  <c r="E71" i="8" s="1"/>
  <c r="D16" i="9"/>
  <c r="E16" i="9" s="1"/>
  <c r="D68" i="8"/>
  <c r="E68" i="8" s="1"/>
  <c r="D16" i="10"/>
  <c r="E16" i="10" s="1"/>
  <c r="D88" i="9"/>
  <c r="E88" i="9" s="1"/>
  <c r="D42" i="11"/>
  <c r="E42" i="11" s="1"/>
  <c r="D91" i="8"/>
  <c r="E91" i="8" s="1"/>
  <c r="D70" i="9"/>
  <c r="E70" i="9" s="1"/>
  <c r="D82" i="9"/>
  <c r="E82" i="9" s="1"/>
  <c r="D98" i="9"/>
  <c r="E98" i="9" s="1"/>
  <c r="D30" i="8"/>
  <c r="E30" i="8" s="1"/>
  <c r="D42" i="12"/>
  <c r="E42" i="12" s="1"/>
  <c r="D88" i="10"/>
  <c r="E88" i="10" s="1"/>
  <c r="B100" i="7"/>
  <c r="B97" i="7"/>
  <c r="D97" i="7" s="1"/>
  <c r="E97" i="7" s="1"/>
  <c r="D96" i="7"/>
  <c r="E96" i="7" s="1"/>
  <c r="B96" i="7"/>
  <c r="B95" i="7"/>
  <c r="D95" i="7" s="1"/>
  <c r="E95" i="7" s="1"/>
  <c r="B94" i="7"/>
  <c r="D94" i="7" s="1"/>
  <c r="E94" i="7" s="1"/>
  <c r="B93" i="7"/>
  <c r="D93" i="7" s="1"/>
  <c r="E93" i="7" s="1"/>
  <c r="B92" i="7"/>
  <c r="B91" i="7"/>
  <c r="B87" i="7"/>
  <c r="D86" i="7"/>
  <c r="E86" i="7" s="1"/>
  <c r="B86" i="7"/>
  <c r="B85" i="7"/>
  <c r="D85" i="7" s="1"/>
  <c r="E85" i="7" s="1"/>
  <c r="B84" i="7"/>
  <c r="B81" i="7"/>
  <c r="D81" i="7" s="1"/>
  <c r="E81" i="7" s="1"/>
  <c r="B80" i="7"/>
  <c r="D80" i="7" s="1"/>
  <c r="E80" i="7" s="1"/>
  <c r="B79" i="7"/>
  <c r="D79" i="7" s="1"/>
  <c r="E79" i="7" s="1"/>
  <c r="B78" i="7"/>
  <c r="D78" i="7" s="1"/>
  <c r="E78" i="7" s="1"/>
  <c r="D77" i="7"/>
  <c r="E77" i="7" s="1"/>
  <c r="B77" i="7"/>
  <c r="B76" i="7"/>
  <c r="D76" i="7" s="1"/>
  <c r="E76" i="7" s="1"/>
  <c r="B75" i="7"/>
  <c r="D75" i="7" s="1"/>
  <c r="E75" i="7" s="1"/>
  <c r="B74" i="7"/>
  <c r="D74" i="7" s="1"/>
  <c r="E74" i="7" s="1"/>
  <c r="B73" i="7"/>
  <c r="D73" i="7" s="1"/>
  <c r="E73" i="7" s="1"/>
  <c r="B72" i="7"/>
  <c r="D72" i="7" s="1"/>
  <c r="E72" i="7" s="1"/>
  <c r="B71" i="7"/>
  <c r="B70" i="7"/>
  <c r="B67" i="7"/>
  <c r="D67" i="7" s="1"/>
  <c r="E67" i="7" s="1"/>
  <c r="B66" i="7"/>
  <c r="D66" i="7" s="1"/>
  <c r="E66" i="7" s="1"/>
  <c r="B65" i="7"/>
  <c r="D65" i="7" s="1"/>
  <c r="E65" i="7" s="1"/>
  <c r="B64" i="7"/>
  <c r="D64" i="7" s="1"/>
  <c r="E64" i="7" s="1"/>
  <c r="B63" i="7"/>
  <c r="B68" i="7" s="1"/>
  <c r="B61" i="7"/>
  <c r="D61" i="7" s="1"/>
  <c r="E61" i="7" s="1"/>
  <c r="B60" i="7"/>
  <c r="D60" i="7" s="1"/>
  <c r="E60" i="7" s="1"/>
  <c r="B59" i="7"/>
  <c r="D59" i="7" s="1"/>
  <c r="E59" i="7" s="1"/>
  <c r="B58" i="7"/>
  <c r="D58" i="7" s="1"/>
  <c r="E58" i="7" s="1"/>
  <c r="B57" i="7"/>
  <c r="B56" i="7"/>
  <c r="D56" i="7" s="1"/>
  <c r="E56" i="7" s="1"/>
  <c r="B55" i="7"/>
  <c r="D55" i="7" s="1"/>
  <c r="E55" i="7" s="1"/>
  <c r="B54" i="7"/>
  <c r="D54" i="7" s="1"/>
  <c r="E54" i="7" s="1"/>
  <c r="B53" i="7"/>
  <c r="D53" i="7" s="1"/>
  <c r="E53" i="7" s="1"/>
  <c r="B52" i="7"/>
  <c r="B51" i="7"/>
  <c r="D51" i="7" s="1"/>
  <c r="E51" i="7" s="1"/>
  <c r="B50" i="7"/>
  <c r="D50" i="7" s="1"/>
  <c r="E50" i="7" s="1"/>
  <c r="B49" i="7"/>
  <c r="D49" i="7" s="1"/>
  <c r="E49" i="7" s="1"/>
  <c r="B48" i="7"/>
  <c r="D48" i="7" s="1"/>
  <c r="E48" i="7" s="1"/>
  <c r="B47" i="7"/>
  <c r="B46" i="7"/>
  <c r="B45" i="7"/>
  <c r="B42" i="7"/>
  <c r="B41" i="7"/>
  <c r="D41" i="7" s="1"/>
  <c r="E41" i="7" s="1"/>
  <c r="B40" i="7"/>
  <c r="D40" i="7" s="1"/>
  <c r="E40" i="7" s="1"/>
  <c r="D39" i="7"/>
  <c r="E39" i="7" s="1"/>
  <c r="B39" i="7"/>
  <c r="B38" i="7"/>
  <c r="D38" i="7" s="1"/>
  <c r="E38" i="7" s="1"/>
  <c r="B37" i="7"/>
  <c r="D37" i="7" s="1"/>
  <c r="E37" i="7" s="1"/>
  <c r="B36" i="7"/>
  <c r="D36" i="7" s="1"/>
  <c r="E36" i="7" s="1"/>
  <c r="B35" i="7"/>
  <c r="D35" i="7" s="1"/>
  <c r="E35" i="7" s="1"/>
  <c r="B34" i="7"/>
  <c r="D34" i="7" s="1"/>
  <c r="E34" i="7" s="1"/>
  <c r="B33" i="7"/>
  <c r="B32" i="7"/>
  <c r="D32" i="7" s="1"/>
  <c r="E32" i="7" s="1"/>
  <c r="B31" i="7"/>
  <c r="D31" i="7" s="1"/>
  <c r="E31" i="7" s="1"/>
  <c r="B30" i="7"/>
  <c r="B29" i="7"/>
  <c r="B28" i="7"/>
  <c r="D28" i="7" s="1"/>
  <c r="E28" i="7" s="1"/>
  <c r="B27" i="7"/>
  <c r="D27" i="7" s="1"/>
  <c r="E27" i="7" s="1"/>
  <c r="D26" i="7"/>
  <c r="E26" i="7" s="1"/>
  <c r="B26" i="7"/>
  <c r="B25" i="7"/>
  <c r="D25" i="7" s="1"/>
  <c r="E25" i="7" s="1"/>
  <c r="B24" i="7"/>
  <c r="D24" i="7" s="1"/>
  <c r="E24" i="7" s="1"/>
  <c r="B23" i="7"/>
  <c r="D23" i="7" s="1"/>
  <c r="E23" i="7" s="1"/>
  <c r="B22" i="7"/>
  <c r="D22" i="7" s="1"/>
  <c r="E22" i="7" s="1"/>
  <c r="B21" i="7"/>
  <c r="D21" i="7" s="1"/>
  <c r="E21" i="7" s="1"/>
  <c r="B20" i="7"/>
  <c r="B19" i="7"/>
  <c r="B18" i="7"/>
  <c r="D18" i="7" s="1"/>
  <c r="E18" i="7" s="1"/>
  <c r="B17" i="7"/>
  <c r="B16" i="7"/>
  <c r="B13" i="7"/>
  <c r="B9" i="7"/>
  <c r="B82" i="7" l="1"/>
  <c r="B88" i="7" s="1"/>
  <c r="B99" i="7" s="1"/>
  <c r="B101" i="7" s="1"/>
  <c r="B98" i="7"/>
  <c r="D98" i="7" s="1"/>
  <c r="E98" i="7" s="1"/>
  <c r="D92" i="7"/>
  <c r="E92" i="7" s="1"/>
  <c r="D46" i="7"/>
  <c r="E46" i="7" s="1"/>
  <c r="D52" i="7"/>
  <c r="E52" i="7" s="1"/>
  <c r="D71" i="7"/>
  <c r="E71" i="7" s="1"/>
  <c r="D63" i="7"/>
  <c r="E63" i="7" s="1"/>
  <c r="D68" i="7"/>
  <c r="E68" i="7" s="1"/>
  <c r="D91" i="7"/>
  <c r="E91" i="7" s="1"/>
  <c r="D45" i="7"/>
  <c r="E45" i="7" s="1"/>
  <c r="D47" i="7"/>
  <c r="E47" i="7" s="1"/>
  <c r="D29" i="7"/>
  <c r="E29" i="7" s="1"/>
  <c r="D30" i="7"/>
  <c r="E30" i="7" s="1"/>
  <c r="D20" i="7"/>
  <c r="E20" i="7" s="1"/>
  <c r="D19" i="7"/>
  <c r="E19" i="7" s="1"/>
  <c r="D57" i="7"/>
  <c r="E57" i="7" s="1"/>
  <c r="D17" i="7"/>
  <c r="E17" i="7" s="1"/>
  <c r="D33" i="7"/>
  <c r="E33" i="7" s="1"/>
  <c r="D42" i="9"/>
  <c r="E42" i="9" s="1"/>
  <c r="D70" i="8"/>
  <c r="E70" i="8" s="1"/>
  <c r="D42" i="10"/>
  <c r="E42" i="10" s="1"/>
  <c r="D16" i="8"/>
  <c r="E16" i="8" s="1"/>
  <c r="B100" i="6"/>
  <c r="B97" i="6"/>
  <c r="D97" i="6" s="1"/>
  <c r="E97" i="6" s="1"/>
  <c r="B96" i="6"/>
  <c r="D96" i="6" s="1"/>
  <c r="E96" i="6" s="1"/>
  <c r="B95" i="6"/>
  <c r="D95" i="6" s="1"/>
  <c r="E95" i="6" s="1"/>
  <c r="B94" i="6"/>
  <c r="D94" i="6" s="1"/>
  <c r="E94" i="6" s="1"/>
  <c r="B93" i="6"/>
  <c r="D93" i="6" s="1"/>
  <c r="E93" i="6" s="1"/>
  <c r="B92" i="6"/>
  <c r="D92" i="6" s="1"/>
  <c r="E92" i="6" s="1"/>
  <c r="B91" i="6"/>
  <c r="B87" i="6"/>
  <c r="B86" i="6"/>
  <c r="D86" i="6" s="1"/>
  <c r="E86" i="6" s="1"/>
  <c r="B85" i="6"/>
  <c r="D85" i="6" s="1"/>
  <c r="E85" i="6" s="1"/>
  <c r="B84" i="6"/>
  <c r="B81" i="6"/>
  <c r="D81" i="6" s="1"/>
  <c r="E81" i="6" s="1"/>
  <c r="B80" i="6"/>
  <c r="D80" i="6" s="1"/>
  <c r="E80" i="6" s="1"/>
  <c r="B79" i="6"/>
  <c r="D79" i="6" s="1"/>
  <c r="E79" i="6" s="1"/>
  <c r="D78" i="6"/>
  <c r="E78" i="6" s="1"/>
  <c r="B78" i="6"/>
  <c r="B77" i="6"/>
  <c r="D77" i="6" s="1"/>
  <c r="E77" i="6" s="1"/>
  <c r="B76" i="6"/>
  <c r="D76" i="6" s="1"/>
  <c r="E76" i="6" s="1"/>
  <c r="B75" i="6"/>
  <c r="D75" i="6" s="1"/>
  <c r="E75" i="6" s="1"/>
  <c r="B74" i="6"/>
  <c r="D74" i="6" s="1"/>
  <c r="E74" i="6" s="1"/>
  <c r="B73" i="6"/>
  <c r="D73" i="6" s="1"/>
  <c r="E73" i="6" s="1"/>
  <c r="D72" i="6"/>
  <c r="E72" i="6" s="1"/>
  <c r="B72" i="6"/>
  <c r="B71" i="6"/>
  <c r="B70" i="6"/>
  <c r="B67" i="6"/>
  <c r="D67" i="6" s="1"/>
  <c r="E67" i="6" s="1"/>
  <c r="B66" i="6"/>
  <c r="D66" i="6" s="1"/>
  <c r="E66" i="6" s="1"/>
  <c r="B65" i="6"/>
  <c r="D65" i="6" s="1"/>
  <c r="E65" i="6" s="1"/>
  <c r="B64" i="6"/>
  <c r="D64" i="6" s="1"/>
  <c r="E64" i="6" s="1"/>
  <c r="D63" i="6"/>
  <c r="E63" i="6" s="1"/>
  <c r="B63" i="6"/>
  <c r="B61" i="6"/>
  <c r="D61" i="6" s="1"/>
  <c r="E61" i="6" s="1"/>
  <c r="B60" i="6"/>
  <c r="D60" i="6" s="1"/>
  <c r="E60" i="6" s="1"/>
  <c r="B59" i="6"/>
  <c r="B58" i="6"/>
  <c r="D58" i="6" s="1"/>
  <c r="E58" i="6" s="1"/>
  <c r="B57" i="6"/>
  <c r="D57" i="6" s="1"/>
  <c r="E57" i="6" s="1"/>
  <c r="B56" i="6"/>
  <c r="D56" i="6" s="1"/>
  <c r="E56" i="6" s="1"/>
  <c r="B55" i="6"/>
  <c r="D55" i="6" s="1"/>
  <c r="E55" i="6" s="1"/>
  <c r="B54" i="6"/>
  <c r="B53" i="6"/>
  <c r="D53" i="6" s="1"/>
  <c r="E53" i="6" s="1"/>
  <c r="B52" i="6"/>
  <c r="D52" i="6" s="1"/>
  <c r="E52" i="6" s="1"/>
  <c r="B51" i="6"/>
  <c r="D51" i="6" s="1"/>
  <c r="E51" i="6" s="1"/>
  <c r="B50" i="6"/>
  <c r="D50" i="6" s="1"/>
  <c r="E50" i="6" s="1"/>
  <c r="B49" i="6"/>
  <c r="D49" i="6" s="1"/>
  <c r="E49" i="6" s="1"/>
  <c r="B48" i="6"/>
  <c r="D48" i="6" s="1"/>
  <c r="E48" i="6" s="1"/>
  <c r="B47" i="6"/>
  <c r="D47" i="6" s="1"/>
  <c r="E47" i="6" s="1"/>
  <c r="B46" i="6"/>
  <c r="B45" i="6"/>
  <c r="B42" i="6"/>
  <c r="B41" i="6"/>
  <c r="D41" i="6" s="1"/>
  <c r="E41" i="6" s="1"/>
  <c r="D40" i="6"/>
  <c r="E40" i="6" s="1"/>
  <c r="B40" i="6"/>
  <c r="B39" i="6"/>
  <c r="D39" i="6" s="1"/>
  <c r="E39" i="6" s="1"/>
  <c r="B38" i="6"/>
  <c r="D38" i="6" s="1"/>
  <c r="E38" i="6" s="1"/>
  <c r="B37" i="6"/>
  <c r="D37" i="6" s="1"/>
  <c r="E37" i="6" s="1"/>
  <c r="B36" i="6"/>
  <c r="D36" i="6" s="1"/>
  <c r="E36" i="6" s="1"/>
  <c r="B35" i="6"/>
  <c r="D35" i="6" s="1"/>
  <c r="E35" i="6" s="1"/>
  <c r="B34" i="6"/>
  <c r="B33" i="6"/>
  <c r="B32" i="6"/>
  <c r="D32" i="6" s="1"/>
  <c r="E32" i="6" s="1"/>
  <c r="B31" i="6"/>
  <c r="D31" i="6" s="1"/>
  <c r="E31" i="6" s="1"/>
  <c r="B30" i="6"/>
  <c r="D30" i="6" s="1"/>
  <c r="E30" i="6" s="1"/>
  <c r="B29" i="6"/>
  <c r="B28" i="6"/>
  <c r="D28" i="6" s="1"/>
  <c r="E28" i="6" s="1"/>
  <c r="B27" i="6"/>
  <c r="D27" i="6" s="1"/>
  <c r="E27" i="6" s="1"/>
  <c r="B26" i="6"/>
  <c r="D26" i="6" s="1"/>
  <c r="E26" i="6" s="1"/>
  <c r="B25" i="6"/>
  <c r="D25" i="6" s="1"/>
  <c r="E25" i="6" s="1"/>
  <c r="B24" i="6"/>
  <c r="D24" i="6" s="1"/>
  <c r="E24" i="6" s="1"/>
  <c r="B23" i="6"/>
  <c r="D23" i="6" s="1"/>
  <c r="E23" i="6" s="1"/>
  <c r="B22" i="6"/>
  <c r="D22" i="6" s="1"/>
  <c r="E22" i="6" s="1"/>
  <c r="B21" i="6"/>
  <c r="D21" i="6" s="1"/>
  <c r="E21" i="6" s="1"/>
  <c r="B20" i="6"/>
  <c r="B19" i="6"/>
  <c r="B18" i="6"/>
  <c r="D18" i="6" s="1"/>
  <c r="E18" i="6" s="1"/>
  <c r="B17" i="6"/>
  <c r="B16" i="6"/>
  <c r="B13" i="6"/>
  <c r="B9" i="6"/>
  <c r="B98" i="6" l="1"/>
  <c r="B82" i="6"/>
  <c r="B68" i="6"/>
  <c r="B88" i="6" s="1"/>
  <c r="D46" i="6"/>
  <c r="E46" i="6" s="1"/>
  <c r="D98" i="6"/>
  <c r="E98" i="6" s="1"/>
  <c r="D33" i="6"/>
  <c r="E33" i="6" s="1"/>
  <c r="D34" i="6"/>
  <c r="E34" i="6" s="1"/>
  <c r="D71" i="6"/>
  <c r="E71" i="6" s="1"/>
  <c r="D19" i="6"/>
  <c r="E19" i="6" s="1"/>
  <c r="D20" i="6"/>
  <c r="E20" i="6" s="1"/>
  <c r="D54" i="6"/>
  <c r="E54" i="6" s="1"/>
  <c r="D84" i="6"/>
  <c r="E84" i="6" s="1"/>
  <c r="D87" i="6"/>
  <c r="E87" i="6" s="1"/>
  <c r="D45" i="6"/>
  <c r="E45" i="6" s="1"/>
  <c r="B99" i="6"/>
  <c r="B101" i="6" s="1"/>
  <c r="D59" i="6"/>
  <c r="E59" i="6" s="1"/>
  <c r="D82" i="8"/>
  <c r="E82" i="8" s="1"/>
  <c r="D88" i="8"/>
  <c r="E88" i="8" s="1"/>
  <c r="D29" i="6"/>
  <c r="E29" i="6" s="1"/>
  <c r="D68" i="6"/>
  <c r="E68" i="6" s="1"/>
  <c r="D70" i="7"/>
  <c r="E70" i="7" s="1"/>
  <c r="D42" i="8"/>
  <c r="E42" i="8" s="1"/>
  <c r="D91" i="6"/>
  <c r="E91" i="6" s="1"/>
  <c r="D17" i="6"/>
  <c r="E17" i="6" s="1"/>
  <c r="D84" i="7"/>
  <c r="E84" i="7" s="1"/>
  <c r="D87" i="7"/>
  <c r="E87" i="7" s="1"/>
  <c r="B100" i="5"/>
  <c r="B97" i="5"/>
  <c r="D97" i="5" s="1"/>
  <c r="E97" i="5" s="1"/>
  <c r="B96" i="5"/>
  <c r="D96" i="5" s="1"/>
  <c r="E96" i="5" s="1"/>
  <c r="B95" i="5"/>
  <c r="B94" i="5"/>
  <c r="D94" i="5" s="1"/>
  <c r="E94" i="5" s="1"/>
  <c r="B93" i="5"/>
  <c r="D93" i="5" s="1"/>
  <c r="E93" i="5" s="1"/>
  <c r="B92" i="5"/>
  <c r="B91" i="5"/>
  <c r="B86" i="5"/>
  <c r="B85" i="5"/>
  <c r="B84" i="5"/>
  <c r="B87" i="5" s="1"/>
  <c r="B81" i="5"/>
  <c r="D81" i="5" s="1"/>
  <c r="E81" i="5" s="1"/>
  <c r="B80" i="5"/>
  <c r="B79" i="5"/>
  <c r="D79" i="5" s="1"/>
  <c r="E79" i="5" s="1"/>
  <c r="B78" i="5"/>
  <c r="D78" i="5" s="1"/>
  <c r="E78" i="5" s="1"/>
  <c r="B77" i="5"/>
  <c r="B76" i="5"/>
  <c r="D76" i="5" s="1"/>
  <c r="E76" i="5" s="1"/>
  <c r="B75" i="5"/>
  <c r="D75" i="5" s="1"/>
  <c r="E75" i="5" s="1"/>
  <c r="B74" i="5"/>
  <c r="B73" i="5"/>
  <c r="D73" i="5" s="1"/>
  <c r="E73" i="5" s="1"/>
  <c r="B72" i="5"/>
  <c r="D72" i="5" s="1"/>
  <c r="E72" i="5" s="1"/>
  <c r="B71" i="5"/>
  <c r="B70" i="5"/>
  <c r="B67" i="5"/>
  <c r="B66" i="5"/>
  <c r="D66" i="5" s="1"/>
  <c r="E66" i="5" s="1"/>
  <c r="B65" i="5"/>
  <c r="D65" i="5" s="1"/>
  <c r="E65" i="5" s="1"/>
  <c r="B64" i="5"/>
  <c r="D64" i="5" s="1"/>
  <c r="E64" i="5" s="1"/>
  <c r="B63" i="5"/>
  <c r="B61" i="5"/>
  <c r="D61" i="5" s="1"/>
  <c r="E61" i="5" s="1"/>
  <c r="B60" i="5"/>
  <c r="D60" i="5" s="1"/>
  <c r="E60" i="5" s="1"/>
  <c r="B59" i="5"/>
  <c r="B58" i="5"/>
  <c r="D58" i="5" s="1"/>
  <c r="E58" i="5" s="1"/>
  <c r="B57" i="5"/>
  <c r="B56" i="5"/>
  <c r="D56" i="5" s="1"/>
  <c r="E56" i="5" s="1"/>
  <c r="B55" i="5"/>
  <c r="D55" i="5" s="1"/>
  <c r="E55" i="5" s="1"/>
  <c r="B54" i="5"/>
  <c r="D54" i="5" s="1"/>
  <c r="E54" i="5" s="1"/>
  <c r="B53" i="5"/>
  <c r="D53" i="5" s="1"/>
  <c r="E53" i="5" s="1"/>
  <c r="B52" i="5"/>
  <c r="D52" i="5" s="1"/>
  <c r="E52" i="5" s="1"/>
  <c r="B51" i="5"/>
  <c r="B50" i="5"/>
  <c r="D50" i="5" s="1"/>
  <c r="E50" i="5" s="1"/>
  <c r="B49" i="5"/>
  <c r="D49" i="5" s="1"/>
  <c r="E49" i="5" s="1"/>
  <c r="B48" i="5"/>
  <c r="D48" i="5" s="1"/>
  <c r="E48" i="5" s="1"/>
  <c r="B47" i="5"/>
  <c r="D47" i="5" s="1"/>
  <c r="E47" i="5" s="1"/>
  <c r="B46" i="5"/>
  <c r="B45" i="5"/>
  <c r="B42" i="5"/>
  <c r="B41" i="5"/>
  <c r="D41" i="5" s="1"/>
  <c r="E41" i="5" s="1"/>
  <c r="B40" i="5"/>
  <c r="D39" i="5"/>
  <c r="E39" i="5" s="1"/>
  <c r="B39" i="5"/>
  <c r="B38" i="5"/>
  <c r="D38" i="5" s="1"/>
  <c r="E38" i="5" s="1"/>
  <c r="B37" i="5"/>
  <c r="D37" i="5" s="1"/>
  <c r="E37" i="5" s="1"/>
  <c r="B36" i="5"/>
  <c r="D36" i="5" s="1"/>
  <c r="E36" i="5" s="1"/>
  <c r="B35" i="5"/>
  <c r="D35" i="5" s="1"/>
  <c r="E35" i="5" s="1"/>
  <c r="B34" i="5"/>
  <c r="B33" i="5"/>
  <c r="D32" i="5"/>
  <c r="E32" i="5" s="1"/>
  <c r="B32" i="5"/>
  <c r="B31" i="5"/>
  <c r="D31" i="5" s="1"/>
  <c r="E31" i="5" s="1"/>
  <c r="B30" i="5"/>
  <c r="D30" i="5" s="1"/>
  <c r="E30" i="5" s="1"/>
  <c r="B29" i="5"/>
  <c r="B28" i="5"/>
  <c r="B27" i="5"/>
  <c r="D27" i="5" s="1"/>
  <c r="E27" i="5" s="1"/>
  <c r="B26" i="5"/>
  <c r="D26" i="5" s="1"/>
  <c r="E26" i="5" s="1"/>
  <c r="B25" i="5"/>
  <c r="B24" i="5"/>
  <c r="D24" i="5" s="1"/>
  <c r="E24" i="5" s="1"/>
  <c r="B23" i="5"/>
  <c r="D23" i="5" s="1"/>
  <c r="E23" i="5" s="1"/>
  <c r="B22" i="5"/>
  <c r="B21" i="5"/>
  <c r="D21" i="5" s="1"/>
  <c r="E21" i="5" s="1"/>
  <c r="B20" i="5"/>
  <c r="B19" i="5"/>
  <c r="D18" i="5"/>
  <c r="E18" i="5" s="1"/>
  <c r="B18" i="5"/>
  <c r="B17" i="5"/>
  <c r="B16" i="5"/>
  <c r="B13" i="5"/>
  <c r="B9" i="5" s="1"/>
  <c r="B82" i="5" l="1"/>
  <c r="D71" i="5"/>
  <c r="E71" i="5" s="1"/>
  <c r="D91" i="5"/>
  <c r="E91" i="5" s="1"/>
  <c r="D34" i="5"/>
  <c r="E34" i="5" s="1"/>
  <c r="D17" i="5"/>
  <c r="E17" i="5" s="1"/>
  <c r="D46" i="5"/>
  <c r="E46" i="5" s="1"/>
  <c r="D74" i="5"/>
  <c r="E74" i="5" s="1"/>
  <c r="D85" i="5"/>
  <c r="E85" i="5" s="1"/>
  <c r="B98" i="5"/>
  <c r="D67" i="5"/>
  <c r="E67" i="5" s="1"/>
  <c r="D20" i="5"/>
  <c r="E20" i="5" s="1"/>
  <c r="D28" i="5"/>
  <c r="E28" i="5" s="1"/>
  <c r="D22" i="5"/>
  <c r="E22" i="5" s="1"/>
  <c r="D25" i="5"/>
  <c r="E25" i="5" s="1"/>
  <c r="D29" i="5"/>
  <c r="E29" i="5" s="1"/>
  <c r="D40" i="5"/>
  <c r="E40" i="5" s="1"/>
  <c r="D82" i="7"/>
  <c r="E82" i="7" s="1"/>
  <c r="D88" i="7"/>
  <c r="E88" i="7" s="1"/>
  <c r="D80" i="5"/>
  <c r="E80" i="5" s="1"/>
  <c r="D95" i="5"/>
  <c r="E95" i="5" s="1"/>
  <c r="D51" i="5"/>
  <c r="E51" i="5" s="1"/>
  <c r="D57" i="5"/>
  <c r="E57" i="5" s="1"/>
  <c r="D59" i="5"/>
  <c r="E59" i="5" s="1"/>
  <c r="B68" i="5"/>
  <c r="B88" i="5" s="1"/>
  <c r="D77" i="5"/>
  <c r="E77" i="5" s="1"/>
  <c r="D92" i="5"/>
  <c r="E92" i="5" s="1"/>
  <c r="D33" i="5"/>
  <c r="E33" i="5" s="1"/>
  <c r="D86" i="5"/>
  <c r="E86" i="5" s="1"/>
  <c r="D16" i="6"/>
  <c r="E16" i="6" s="1"/>
  <c r="D16" i="7"/>
  <c r="E16" i="7" s="1"/>
  <c r="D70" i="6"/>
  <c r="E70" i="6" s="1"/>
  <c r="D82" i="6"/>
  <c r="E82" i="6" s="1"/>
  <c r="B100" i="4"/>
  <c r="B97" i="4"/>
  <c r="D97" i="4" s="1"/>
  <c r="E97" i="4" s="1"/>
  <c r="B96" i="4"/>
  <c r="D96" i="4" s="1"/>
  <c r="E96" i="4" s="1"/>
  <c r="B95" i="4"/>
  <c r="D95" i="4" s="1"/>
  <c r="E95" i="4" s="1"/>
  <c r="B94" i="4"/>
  <c r="D94" i="4" s="1"/>
  <c r="E94" i="4" s="1"/>
  <c r="D93" i="4"/>
  <c r="E93" i="4" s="1"/>
  <c r="B93" i="4"/>
  <c r="B92" i="4"/>
  <c r="D92" i="4" s="1"/>
  <c r="E92" i="4" s="1"/>
  <c r="B91" i="4"/>
  <c r="B86" i="4"/>
  <c r="D86" i="4" s="1"/>
  <c r="E86" i="4" s="1"/>
  <c r="B85" i="4"/>
  <c r="D85" i="4" s="1"/>
  <c r="E85" i="4" s="1"/>
  <c r="B84" i="4"/>
  <c r="B87" i="4" s="1"/>
  <c r="B81" i="4"/>
  <c r="D81" i="4" s="1"/>
  <c r="E81" i="4" s="1"/>
  <c r="D80" i="4"/>
  <c r="E80" i="4" s="1"/>
  <c r="B80" i="4"/>
  <c r="D79" i="4"/>
  <c r="E79" i="4" s="1"/>
  <c r="B79" i="4"/>
  <c r="B78" i="4"/>
  <c r="D78" i="4" s="1"/>
  <c r="E78" i="4" s="1"/>
  <c r="B77" i="4"/>
  <c r="D77" i="4" s="1"/>
  <c r="E77" i="4" s="1"/>
  <c r="B76" i="4"/>
  <c r="D76" i="4" s="1"/>
  <c r="E76" i="4" s="1"/>
  <c r="B75" i="4"/>
  <c r="D75" i="4" s="1"/>
  <c r="E75" i="4" s="1"/>
  <c r="D74" i="4"/>
  <c r="E74" i="4" s="1"/>
  <c r="B74" i="4"/>
  <c r="D73" i="4"/>
  <c r="E73" i="4" s="1"/>
  <c r="B73" i="4"/>
  <c r="B72" i="4"/>
  <c r="D72" i="4" s="1"/>
  <c r="E72" i="4" s="1"/>
  <c r="B71" i="4"/>
  <c r="B70" i="4"/>
  <c r="B67" i="4"/>
  <c r="D67" i="4" s="1"/>
  <c r="E67" i="4" s="1"/>
  <c r="B66" i="4"/>
  <c r="D66" i="4" s="1"/>
  <c r="E66" i="4" s="1"/>
  <c r="D65" i="4"/>
  <c r="E65" i="4" s="1"/>
  <c r="B65" i="4"/>
  <c r="D64" i="4"/>
  <c r="E64" i="4" s="1"/>
  <c r="B64" i="4"/>
  <c r="B63" i="4"/>
  <c r="B61" i="4"/>
  <c r="D61" i="4" s="1"/>
  <c r="E61" i="4" s="1"/>
  <c r="B60" i="4"/>
  <c r="D60" i="4" s="1"/>
  <c r="E60" i="4" s="1"/>
  <c r="B59" i="4"/>
  <c r="B58" i="4"/>
  <c r="D58" i="4" s="1"/>
  <c r="E58" i="4" s="1"/>
  <c r="B57" i="4"/>
  <c r="D57" i="4" s="1"/>
  <c r="E57" i="4" s="1"/>
  <c r="B56" i="4"/>
  <c r="D56" i="4" s="1"/>
  <c r="E56" i="4" s="1"/>
  <c r="B55" i="4"/>
  <c r="D55" i="4" s="1"/>
  <c r="E55" i="4" s="1"/>
  <c r="B54" i="4"/>
  <c r="B53" i="4"/>
  <c r="D53" i="4" s="1"/>
  <c r="E53" i="4" s="1"/>
  <c r="B52" i="4"/>
  <c r="D52" i="4" s="1"/>
  <c r="E52" i="4" s="1"/>
  <c r="B51" i="4"/>
  <c r="D51" i="4" s="1"/>
  <c r="E51" i="4" s="1"/>
  <c r="B50" i="4"/>
  <c r="D50" i="4" s="1"/>
  <c r="E50" i="4" s="1"/>
  <c r="B49" i="4"/>
  <c r="D49" i="4" s="1"/>
  <c r="E49" i="4" s="1"/>
  <c r="B48" i="4"/>
  <c r="D48" i="4" s="1"/>
  <c r="E48" i="4" s="1"/>
  <c r="B47" i="4"/>
  <c r="D47" i="4" s="1"/>
  <c r="E47" i="4" s="1"/>
  <c r="B46" i="4"/>
  <c r="B45" i="4"/>
  <c r="B42" i="4"/>
  <c r="B41" i="4"/>
  <c r="D41" i="4" s="1"/>
  <c r="E41" i="4" s="1"/>
  <c r="B40" i="4"/>
  <c r="D40" i="4" s="1"/>
  <c r="E40" i="4" s="1"/>
  <c r="B39" i="4"/>
  <c r="D39" i="4" s="1"/>
  <c r="E39" i="4" s="1"/>
  <c r="B38" i="4"/>
  <c r="D38" i="4" s="1"/>
  <c r="E38" i="4" s="1"/>
  <c r="B37" i="4"/>
  <c r="D37" i="4" s="1"/>
  <c r="E37" i="4" s="1"/>
  <c r="D36" i="4"/>
  <c r="E36" i="4" s="1"/>
  <c r="B36" i="4"/>
  <c r="B35" i="4"/>
  <c r="D35" i="4" s="1"/>
  <c r="E35" i="4" s="1"/>
  <c r="B34" i="4"/>
  <c r="B33" i="4"/>
  <c r="B32" i="4"/>
  <c r="D32" i="4" s="1"/>
  <c r="E32" i="4" s="1"/>
  <c r="B31" i="4"/>
  <c r="D31" i="4" s="1"/>
  <c r="E31" i="4" s="1"/>
  <c r="B30" i="4"/>
  <c r="D30" i="4" s="1"/>
  <c r="E30" i="4" s="1"/>
  <c r="B29" i="4"/>
  <c r="D28" i="4"/>
  <c r="E28" i="4" s="1"/>
  <c r="B28" i="4"/>
  <c r="D27" i="4"/>
  <c r="E27" i="4" s="1"/>
  <c r="B27" i="4"/>
  <c r="B26" i="4"/>
  <c r="D26" i="4" s="1"/>
  <c r="E26" i="4" s="1"/>
  <c r="B25" i="4"/>
  <c r="D25" i="4" s="1"/>
  <c r="E25" i="4" s="1"/>
  <c r="B24" i="4"/>
  <c r="D24" i="4" s="1"/>
  <c r="E24" i="4" s="1"/>
  <c r="B23" i="4"/>
  <c r="D23" i="4" s="1"/>
  <c r="E23" i="4" s="1"/>
  <c r="D22" i="4"/>
  <c r="E22" i="4" s="1"/>
  <c r="B22" i="4"/>
  <c r="D21" i="4"/>
  <c r="E21" i="4" s="1"/>
  <c r="B21" i="4"/>
  <c r="B20" i="4"/>
  <c r="B19" i="4"/>
  <c r="B18" i="4"/>
  <c r="D18" i="4" s="1"/>
  <c r="E18" i="4" s="1"/>
  <c r="B17" i="4"/>
  <c r="D17" i="4" s="1"/>
  <c r="E17" i="4" s="1"/>
  <c r="B16" i="4"/>
  <c r="B13" i="4"/>
  <c r="B9" i="4" s="1"/>
  <c r="B99" i="5" l="1"/>
  <c r="B101" i="5" s="1"/>
  <c r="B68" i="4"/>
  <c r="B98" i="4"/>
  <c r="B82" i="4"/>
  <c r="D33" i="4"/>
  <c r="E33" i="4" s="1"/>
  <c r="D34" i="4"/>
  <c r="E34" i="4" s="1"/>
  <c r="D45" i="4"/>
  <c r="E45" i="4" s="1"/>
  <c r="D71" i="4"/>
  <c r="E71" i="4" s="1"/>
  <c r="D19" i="4"/>
  <c r="E19" i="4" s="1"/>
  <c r="D20" i="4"/>
  <c r="E20" i="4" s="1"/>
  <c r="D54" i="4"/>
  <c r="E54" i="4" s="1"/>
  <c r="D68" i="4"/>
  <c r="E68" i="4" s="1"/>
  <c r="D59" i="4"/>
  <c r="E59" i="4" s="1"/>
  <c r="D46" i="4"/>
  <c r="E46" i="4" s="1"/>
  <c r="D87" i="4"/>
  <c r="E87" i="4" s="1"/>
  <c r="D84" i="4"/>
  <c r="E84" i="4" s="1"/>
  <c r="D98" i="4"/>
  <c r="E98" i="4" s="1"/>
  <c r="D91" i="4"/>
  <c r="E91" i="4" s="1"/>
  <c r="D29" i="4"/>
  <c r="E29" i="4" s="1"/>
  <c r="D42" i="7"/>
  <c r="E42" i="7" s="1"/>
  <c r="D45" i="5"/>
  <c r="E45" i="5" s="1"/>
  <c r="D63" i="5"/>
  <c r="E63" i="5" s="1"/>
  <c r="D68" i="5"/>
  <c r="E68" i="5" s="1"/>
  <c r="D70" i="5"/>
  <c r="E70" i="5" s="1"/>
  <c r="D82" i="5"/>
  <c r="E82" i="5" s="1"/>
  <c r="D63" i="4"/>
  <c r="E63" i="4" s="1"/>
  <c r="D84" i="5"/>
  <c r="E84" i="5" s="1"/>
  <c r="D87" i="5"/>
  <c r="E87" i="5" s="1"/>
  <c r="D98" i="5"/>
  <c r="E98" i="5" s="1"/>
  <c r="D42" i="6"/>
  <c r="E42" i="6" s="1"/>
  <c r="D88" i="6"/>
  <c r="E88" i="6" s="1"/>
  <c r="B100" i="3"/>
  <c r="B97" i="3"/>
  <c r="B96" i="3"/>
  <c r="D96" i="3" s="1"/>
  <c r="E96" i="3" s="1"/>
  <c r="B95" i="3"/>
  <c r="D95" i="3" s="1"/>
  <c r="E95" i="3" s="1"/>
  <c r="B94" i="3"/>
  <c r="D94" i="3" s="1"/>
  <c r="E94" i="3" s="1"/>
  <c r="B93" i="3"/>
  <c r="D93" i="3" s="1"/>
  <c r="E93" i="3" s="1"/>
  <c r="B92" i="3"/>
  <c r="D92" i="3" s="1"/>
  <c r="E92" i="3" s="1"/>
  <c r="B91" i="3"/>
  <c r="B86" i="3"/>
  <c r="B85" i="3"/>
  <c r="D85" i="3" s="1"/>
  <c r="E85" i="3" s="1"/>
  <c r="B84" i="3"/>
  <c r="B87" i="3" s="1"/>
  <c r="B81" i="3"/>
  <c r="D81" i="3" s="1"/>
  <c r="E81" i="3" s="1"/>
  <c r="B80" i="3"/>
  <c r="D80" i="3" s="1"/>
  <c r="E80" i="3" s="1"/>
  <c r="B79" i="3"/>
  <c r="D79" i="3" s="1"/>
  <c r="E79" i="3" s="1"/>
  <c r="B78" i="3"/>
  <c r="D78" i="3" s="1"/>
  <c r="E78" i="3" s="1"/>
  <c r="B77" i="3"/>
  <c r="D77" i="3" s="1"/>
  <c r="E77" i="3" s="1"/>
  <c r="B76" i="3"/>
  <c r="B75" i="3"/>
  <c r="D75" i="3" s="1"/>
  <c r="E75" i="3" s="1"/>
  <c r="B74" i="3"/>
  <c r="D74" i="3" s="1"/>
  <c r="E74" i="3" s="1"/>
  <c r="B73" i="3"/>
  <c r="B72" i="3"/>
  <c r="D72" i="3" s="1"/>
  <c r="E72" i="3" s="1"/>
  <c r="B71" i="3"/>
  <c r="B70" i="3"/>
  <c r="B82" i="3" s="1"/>
  <c r="B67" i="3"/>
  <c r="D67" i="3" s="1"/>
  <c r="E67" i="3" s="1"/>
  <c r="B66" i="3"/>
  <c r="D66" i="3" s="1"/>
  <c r="E66" i="3" s="1"/>
  <c r="B65" i="3"/>
  <c r="D65" i="3" s="1"/>
  <c r="E65" i="3" s="1"/>
  <c r="B64" i="3"/>
  <c r="D64" i="3" s="1"/>
  <c r="E64" i="3" s="1"/>
  <c r="B63" i="3"/>
  <c r="B61" i="3"/>
  <c r="B60" i="3"/>
  <c r="D60" i="3" s="1"/>
  <c r="E60" i="3" s="1"/>
  <c r="B59" i="3"/>
  <c r="D59" i="3" s="1"/>
  <c r="E59" i="3" s="1"/>
  <c r="B58" i="3"/>
  <c r="B57" i="3"/>
  <c r="D57" i="3" s="1"/>
  <c r="E57" i="3" s="1"/>
  <c r="B56" i="3"/>
  <c r="D56" i="3" s="1"/>
  <c r="E56" i="3" s="1"/>
  <c r="B55" i="3"/>
  <c r="B54" i="3"/>
  <c r="D54" i="3" s="1"/>
  <c r="E54" i="3" s="1"/>
  <c r="B53" i="3"/>
  <c r="B52" i="3"/>
  <c r="D52" i="3" s="1"/>
  <c r="E52" i="3" s="1"/>
  <c r="B51" i="3"/>
  <c r="D51" i="3" s="1"/>
  <c r="E51" i="3" s="1"/>
  <c r="B50" i="3"/>
  <c r="D50" i="3" s="1"/>
  <c r="E50" i="3" s="1"/>
  <c r="B49" i="3"/>
  <c r="D49" i="3" s="1"/>
  <c r="E49" i="3" s="1"/>
  <c r="B48" i="3"/>
  <c r="D48" i="3" s="1"/>
  <c r="E48" i="3" s="1"/>
  <c r="B47" i="3"/>
  <c r="B46" i="3"/>
  <c r="B45" i="3"/>
  <c r="B42" i="3"/>
  <c r="B41" i="3"/>
  <c r="D41" i="3" s="1"/>
  <c r="E41" i="3" s="1"/>
  <c r="B40" i="3"/>
  <c r="D40" i="3" s="1"/>
  <c r="E40" i="3" s="1"/>
  <c r="B39" i="3"/>
  <c r="D39" i="3" s="1"/>
  <c r="E39" i="3" s="1"/>
  <c r="D38" i="3"/>
  <c r="E38" i="3"/>
  <c r="B38" i="3"/>
  <c r="B37" i="3"/>
  <c r="D37" i="3" s="1"/>
  <c r="E37" i="3" s="1"/>
  <c r="B36" i="3"/>
  <c r="D35" i="3"/>
  <c r="E35" i="3" s="1"/>
  <c r="B35" i="3"/>
  <c r="B34" i="3"/>
  <c r="B33" i="3"/>
  <c r="B32" i="3"/>
  <c r="D32" i="3" s="1"/>
  <c r="E32" i="3" s="1"/>
  <c r="D31" i="3"/>
  <c r="E31" i="3" s="1"/>
  <c r="B31" i="3"/>
  <c r="B30" i="3"/>
  <c r="B29" i="3"/>
  <c r="B28" i="3"/>
  <c r="D28" i="3" s="1"/>
  <c r="E28" i="3" s="1"/>
  <c r="B27" i="3"/>
  <c r="D27" i="3" s="1"/>
  <c r="E27" i="3" s="1"/>
  <c r="B26" i="3"/>
  <c r="D26" i="3" s="1"/>
  <c r="E26" i="3" s="1"/>
  <c r="B25" i="3"/>
  <c r="D25" i="3" s="1"/>
  <c r="E25" i="3" s="1"/>
  <c r="B24" i="3"/>
  <c r="B23" i="3"/>
  <c r="D23" i="3" s="1"/>
  <c r="E23" i="3" s="1"/>
  <c r="B22" i="3"/>
  <c r="D22" i="3" s="1"/>
  <c r="E22" i="3" s="1"/>
  <c r="B21" i="3"/>
  <c r="B20" i="3"/>
  <c r="D20" i="3" s="1"/>
  <c r="E20" i="3" s="1"/>
  <c r="B19" i="3"/>
  <c r="B18" i="3"/>
  <c r="B17" i="3"/>
  <c r="B16" i="3"/>
  <c r="B13" i="3"/>
  <c r="B9" i="3"/>
  <c r="B88" i="4" l="1"/>
  <c r="B99" i="4" s="1"/>
  <c r="B101" i="4" s="1"/>
  <c r="B68" i="3"/>
  <c r="B88" i="3" s="1"/>
  <c r="D19" i="3"/>
  <c r="E19" i="3" s="1"/>
  <c r="D36" i="3"/>
  <c r="E36" i="3" s="1"/>
  <c r="D33" i="3"/>
  <c r="E33" i="3" s="1"/>
  <c r="D34" i="3"/>
  <c r="E34" i="3" s="1"/>
  <c r="D17" i="3"/>
  <c r="E17" i="3" s="1"/>
  <c r="D29" i="3"/>
  <c r="E29" i="3" s="1"/>
  <c r="D30" i="3"/>
  <c r="E30" i="3" s="1"/>
  <c r="D63" i="3"/>
  <c r="E63" i="3" s="1"/>
  <c r="D24" i="3"/>
  <c r="E24" i="3" s="1"/>
  <c r="D71" i="3"/>
  <c r="E71" i="3" s="1"/>
  <c r="D18" i="3"/>
  <c r="E18" i="3" s="1"/>
  <c r="D76" i="3"/>
  <c r="E76" i="3" s="1"/>
  <c r="D84" i="3"/>
  <c r="E84" i="3" s="1"/>
  <c r="D45" i="3"/>
  <c r="E45" i="3" s="1"/>
  <c r="D61" i="3"/>
  <c r="E61" i="3" s="1"/>
  <c r="D97" i="3"/>
  <c r="E97" i="3" s="1"/>
  <c r="D21" i="3"/>
  <c r="E21" i="3" s="1"/>
  <c r="B98" i="3"/>
  <c r="B99" i="3" s="1"/>
  <c r="B101" i="3" s="1"/>
  <c r="D47" i="3"/>
  <c r="E47" i="3" s="1"/>
  <c r="D53" i="3"/>
  <c r="E53" i="3" s="1"/>
  <c r="D55" i="3"/>
  <c r="E55" i="3" s="1"/>
  <c r="D58" i="3"/>
  <c r="E58" i="3" s="1"/>
  <c r="D73" i="3"/>
  <c r="E73" i="3" s="1"/>
  <c r="D91" i="3"/>
  <c r="E91" i="3" s="1"/>
  <c r="D86" i="3"/>
  <c r="E86" i="3" s="1"/>
  <c r="D68" i="3"/>
  <c r="E68" i="3" s="1"/>
  <c r="D82" i="4"/>
  <c r="E82" i="4" s="1"/>
  <c r="D70" i="4"/>
  <c r="E70" i="4" s="1"/>
  <c r="D88" i="4"/>
  <c r="E88" i="4" s="1"/>
  <c r="D88" i="5"/>
  <c r="E88" i="5" s="1"/>
  <c r="D19" i="5"/>
  <c r="E19" i="5" s="1"/>
  <c r="B100" i="2"/>
  <c r="B97" i="2"/>
  <c r="D97" i="2" s="1"/>
  <c r="E97" i="2" s="1"/>
  <c r="B96" i="2"/>
  <c r="D96" i="2" s="1"/>
  <c r="E96" i="2" s="1"/>
  <c r="B95" i="2"/>
  <c r="D95" i="2" s="1"/>
  <c r="E95" i="2" s="1"/>
  <c r="B94" i="2"/>
  <c r="D94" i="2" s="1"/>
  <c r="E94" i="2" s="1"/>
  <c r="B93" i="2"/>
  <c r="D93" i="2" s="1"/>
  <c r="E93" i="2" s="1"/>
  <c r="B92" i="2"/>
  <c r="B91" i="2"/>
  <c r="B86" i="2"/>
  <c r="D86" i="2" s="1"/>
  <c r="E86" i="2" s="1"/>
  <c r="B85" i="2"/>
  <c r="D85" i="2" s="1"/>
  <c r="E85" i="2" s="1"/>
  <c r="B84" i="2"/>
  <c r="B87" i="2" s="1"/>
  <c r="B81" i="2"/>
  <c r="D81" i="2" s="1"/>
  <c r="E81" i="2" s="1"/>
  <c r="D80" i="2"/>
  <c r="E80" i="2" s="1"/>
  <c r="B80" i="2"/>
  <c r="B79" i="2"/>
  <c r="D79" i="2" s="1"/>
  <c r="E79" i="2" s="1"/>
  <c r="B78" i="2"/>
  <c r="D78" i="2" s="1"/>
  <c r="E78" i="2" s="1"/>
  <c r="B77" i="2"/>
  <c r="D77" i="2" s="1"/>
  <c r="E77" i="2" s="1"/>
  <c r="B76" i="2"/>
  <c r="D76" i="2" s="1"/>
  <c r="E76" i="2" s="1"/>
  <c r="B75" i="2"/>
  <c r="D75" i="2" s="1"/>
  <c r="E75" i="2" s="1"/>
  <c r="D74" i="2"/>
  <c r="E74" i="2" s="1"/>
  <c r="B74" i="2"/>
  <c r="B73" i="2"/>
  <c r="D73" i="2" s="1"/>
  <c r="E73" i="2" s="1"/>
  <c r="B72" i="2"/>
  <c r="D72" i="2" s="1"/>
  <c r="E72" i="2" s="1"/>
  <c r="B71" i="2"/>
  <c r="B70" i="2"/>
  <c r="B67" i="2"/>
  <c r="D67" i="2" s="1"/>
  <c r="E67" i="2" s="1"/>
  <c r="B66" i="2"/>
  <c r="D66" i="2" s="1"/>
  <c r="E66" i="2" s="1"/>
  <c r="D65" i="2"/>
  <c r="E65" i="2" s="1"/>
  <c r="B65" i="2"/>
  <c r="B64" i="2"/>
  <c r="D64" i="2" s="1"/>
  <c r="E64" i="2" s="1"/>
  <c r="B63" i="2"/>
  <c r="B61" i="2"/>
  <c r="D61" i="2" s="1"/>
  <c r="E61" i="2" s="1"/>
  <c r="B60" i="2"/>
  <c r="D60" i="2" s="1"/>
  <c r="E60" i="2" s="1"/>
  <c r="B59" i="2"/>
  <c r="B58" i="2"/>
  <c r="D58" i="2" s="1"/>
  <c r="E58" i="2" s="1"/>
  <c r="B57" i="2"/>
  <c r="D57" i="2" s="1"/>
  <c r="E57" i="2" s="1"/>
  <c r="B56" i="2"/>
  <c r="D56" i="2" s="1"/>
  <c r="E56" i="2" s="1"/>
  <c r="B55" i="2"/>
  <c r="D55" i="2" s="1"/>
  <c r="E55" i="2" s="1"/>
  <c r="B54" i="2"/>
  <c r="B53" i="2"/>
  <c r="B52" i="2"/>
  <c r="D52" i="2" s="1"/>
  <c r="E52" i="2" s="1"/>
  <c r="B51" i="2"/>
  <c r="D51" i="2" s="1"/>
  <c r="E51" i="2" s="1"/>
  <c r="B50" i="2"/>
  <c r="D50" i="2" s="1"/>
  <c r="E50" i="2" s="1"/>
  <c r="B49" i="2"/>
  <c r="B48" i="2"/>
  <c r="D48" i="2" s="1"/>
  <c r="E48" i="2" s="1"/>
  <c r="B47" i="2"/>
  <c r="D47" i="2" s="1"/>
  <c r="E47" i="2" s="1"/>
  <c r="B46" i="2"/>
  <c r="B45" i="2"/>
  <c r="B42" i="2"/>
  <c r="B41" i="2"/>
  <c r="D41" i="2" s="1"/>
  <c r="E41" i="2" s="1"/>
  <c r="B40" i="2"/>
  <c r="D40" i="2" s="1"/>
  <c r="E40" i="2" s="1"/>
  <c r="B39" i="2"/>
  <c r="D39" i="2" s="1"/>
  <c r="E39" i="2" s="1"/>
  <c r="B38" i="2"/>
  <c r="D38" i="2" s="1"/>
  <c r="E38" i="2" s="1"/>
  <c r="D37" i="2"/>
  <c r="E37" i="2" s="1"/>
  <c r="B37" i="2"/>
  <c r="B36" i="2"/>
  <c r="D36" i="2" s="1"/>
  <c r="E36" i="2" s="1"/>
  <c r="B35" i="2"/>
  <c r="D35" i="2" s="1"/>
  <c r="E35" i="2" s="1"/>
  <c r="B34" i="2"/>
  <c r="B33" i="2"/>
  <c r="B32" i="2"/>
  <c r="D32" i="2" s="1"/>
  <c r="E32" i="2" s="1"/>
  <c r="B31" i="2"/>
  <c r="D31" i="2" s="1"/>
  <c r="E31" i="2" s="1"/>
  <c r="D29" i="2"/>
  <c r="E29" i="2" s="1"/>
  <c r="B30" i="2"/>
  <c r="B29" i="2"/>
  <c r="B28" i="2"/>
  <c r="D28" i="2" s="1"/>
  <c r="E28" i="2" s="1"/>
  <c r="B27" i="2"/>
  <c r="D27" i="2" s="1"/>
  <c r="E27" i="2" s="1"/>
  <c r="B26" i="2"/>
  <c r="D26" i="2" s="1"/>
  <c r="E26" i="2" s="1"/>
  <c r="B25" i="2"/>
  <c r="D25" i="2" s="1"/>
  <c r="E25" i="2" s="1"/>
  <c r="B24" i="2"/>
  <c r="D24" i="2" s="1"/>
  <c r="E24" i="2" s="1"/>
  <c r="B23" i="2"/>
  <c r="D23" i="2" s="1"/>
  <c r="E23" i="2" s="1"/>
  <c r="B22" i="2"/>
  <c r="D22" i="2" s="1"/>
  <c r="E22" i="2" s="1"/>
  <c r="B21" i="2"/>
  <c r="D21" i="2" s="1"/>
  <c r="E21" i="2" s="1"/>
  <c r="B20" i="2"/>
  <c r="B19" i="2"/>
  <c r="B18" i="2"/>
  <c r="D18" i="2" s="1"/>
  <c r="E18" i="2" s="1"/>
  <c r="B17" i="2"/>
  <c r="B16" i="2"/>
  <c r="B13" i="2"/>
  <c r="B9" i="2"/>
  <c r="D98" i="3" l="1"/>
  <c r="E98" i="3" s="1"/>
  <c r="D84" i="2"/>
  <c r="E84" i="2" s="1"/>
  <c r="B82" i="2"/>
  <c r="B68" i="2"/>
  <c r="B88" i="2" s="1"/>
  <c r="B99" i="2" s="1"/>
  <c r="B101" i="2" s="1"/>
  <c r="B98" i="2"/>
  <c r="D98" i="2" s="1"/>
  <c r="E98" i="2" s="1"/>
  <c r="D63" i="2"/>
  <c r="E63" i="2" s="1"/>
  <c r="D91" i="2"/>
  <c r="E91" i="2" s="1"/>
  <c r="D20" i="2"/>
  <c r="E20" i="2" s="1"/>
  <c r="D19" i="2"/>
  <c r="E19" i="2" s="1"/>
  <c r="D46" i="2"/>
  <c r="E46" i="2" s="1"/>
  <c r="D49" i="2"/>
  <c r="E49" i="2" s="1"/>
  <c r="D54" i="2"/>
  <c r="E54" i="2" s="1"/>
  <c r="D59" i="2"/>
  <c r="E59" i="2" s="1"/>
  <c r="D17" i="2"/>
  <c r="E17" i="2" s="1"/>
  <c r="D53" i="2"/>
  <c r="E53" i="2" s="1"/>
  <c r="D33" i="2"/>
  <c r="E33" i="2" s="1"/>
  <c r="D34" i="2"/>
  <c r="E34" i="2" s="1"/>
  <c r="D16" i="5"/>
  <c r="E16" i="5" s="1"/>
  <c r="D16" i="3"/>
  <c r="E16" i="3" s="1"/>
  <c r="D45" i="2"/>
  <c r="E45" i="2" s="1"/>
  <c r="D71" i="2"/>
  <c r="E71" i="2" s="1"/>
  <c r="D92" i="2"/>
  <c r="E92" i="2" s="1"/>
  <c r="D30" i="2"/>
  <c r="E30" i="2" s="1"/>
  <c r="D68" i="2"/>
  <c r="E68" i="2" s="1"/>
  <c r="D87" i="2"/>
  <c r="E87" i="2" s="1"/>
  <c r="D87" i="3"/>
  <c r="E87" i="3" s="1"/>
  <c r="D70" i="3"/>
  <c r="E70" i="3" s="1"/>
  <c r="D82" i="3"/>
  <c r="E82" i="3" s="1"/>
  <c r="D16" i="4"/>
  <c r="E16" i="4" s="1"/>
  <c r="D16" i="2" l="1"/>
  <c r="E16" i="2" s="1"/>
  <c r="D42" i="3"/>
  <c r="E42" i="3" s="1"/>
  <c r="D70" i="2"/>
  <c r="E70" i="2" s="1"/>
  <c r="D82" i="2"/>
  <c r="E82" i="2" s="1"/>
  <c r="D88" i="3"/>
  <c r="E88" i="3" s="1"/>
  <c r="D46" i="3"/>
  <c r="E46" i="3" s="1"/>
  <c r="D42" i="5"/>
  <c r="E42" i="5" s="1"/>
  <c r="D42" i="4"/>
  <c r="E42" i="4" s="1"/>
  <c r="D88" i="2"/>
  <c r="E88" i="2" s="1"/>
  <c r="D42" i="2" l="1"/>
  <c r="E42" i="2" s="1"/>
</calcChain>
</file>

<file path=xl/sharedStrings.xml><?xml version="1.0" encoding="utf-8"?>
<sst xmlns="http://schemas.openxmlformats.org/spreadsheetml/2006/main" count="1364" uniqueCount="89">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</sst>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BILECO/BILECO_2023_JUN_DET%20AC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SAMELCO%20II/SAMELCO%20II_2023_JUN_DET%20AC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SOLECO/SOLE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LEYECO%20I_DORELCO/DORELCO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ESAMELCO/ESAMELCO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LEYECO%20II/LEYECO%20II_2023_JUN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LEYECO%20III/LEYECO%20III_2023_JUN_DET%20AC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LEYECO%20IV/LEYECO%20IV_2023_JUN_DET%20AC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LEYECO%20V/LEYECO%20V_2023_JUN_DET%20AC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NORSAMELCO/NORSAMELCO_2023_JUN_DET%20AC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8/SAMELCO%20I/SAMELCO%20I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BILECO</v>
          </cell>
        </row>
        <row r="12">
          <cell r="C12">
            <v>975721209</v>
          </cell>
        </row>
        <row r="13">
          <cell r="C13">
            <v>777710930</v>
          </cell>
        </row>
        <row r="14">
          <cell r="C14">
            <v>72751332</v>
          </cell>
        </row>
        <row r="15">
          <cell r="C15">
            <v>25184458</v>
          </cell>
        </row>
        <row r="16">
          <cell r="C16">
            <v>8660345</v>
          </cell>
        </row>
        <row r="17">
          <cell r="C17">
            <v>82572</v>
          </cell>
        </row>
        <row r="20">
          <cell r="C20">
            <v>2078871</v>
          </cell>
        </row>
        <row r="21">
          <cell r="C21">
            <v>14362670</v>
          </cell>
        </row>
        <row r="22">
          <cell r="C22">
            <v>4774604</v>
          </cell>
        </row>
        <row r="23">
          <cell r="C23">
            <v>95299885</v>
          </cell>
        </row>
        <row r="25">
          <cell r="C25">
            <v>11000000</v>
          </cell>
        </row>
        <row r="26">
          <cell r="C26">
            <v>6500000</v>
          </cell>
        </row>
        <row r="28">
          <cell r="C28">
            <v>4500000</v>
          </cell>
        </row>
        <row r="29">
          <cell r="C29">
            <v>236030765</v>
          </cell>
        </row>
        <row r="31">
          <cell r="C31">
            <v>236030765</v>
          </cell>
        </row>
        <row r="34">
          <cell r="C34">
            <v>9009462</v>
          </cell>
        </row>
        <row r="37">
          <cell r="C37">
            <v>3385452</v>
          </cell>
        </row>
        <row r="38">
          <cell r="C38">
            <v>1235146888</v>
          </cell>
        </row>
        <row r="41">
          <cell r="C41">
            <v>668803998</v>
          </cell>
        </row>
        <row r="42">
          <cell r="C42">
            <v>129855548</v>
          </cell>
        </row>
        <row r="43">
          <cell r="C43">
            <v>42988482</v>
          </cell>
        </row>
        <row r="44">
          <cell r="C44">
            <v>5361505</v>
          </cell>
        </row>
        <row r="45">
          <cell r="C45">
            <v>11583034</v>
          </cell>
        </row>
        <row r="46">
          <cell r="C46">
            <v>4344160</v>
          </cell>
        </row>
        <row r="47">
          <cell r="C47">
            <v>3035188</v>
          </cell>
        </row>
        <row r="48">
          <cell r="C48">
            <v>3325450</v>
          </cell>
        </row>
        <row r="49">
          <cell r="C49">
            <v>9911518</v>
          </cell>
        </row>
        <row r="50">
          <cell r="C50">
            <v>23822748</v>
          </cell>
        </row>
        <row r="51">
          <cell r="C51">
            <v>1976400</v>
          </cell>
        </row>
        <row r="52">
          <cell r="C52">
            <v>1724000</v>
          </cell>
        </row>
        <row r="53">
          <cell r="C53">
            <v>4777249</v>
          </cell>
        </row>
        <row r="54">
          <cell r="C54">
            <v>6545250</v>
          </cell>
        </row>
        <row r="55">
          <cell r="C55">
            <v>6789850</v>
          </cell>
        </row>
        <row r="56">
          <cell r="C56">
            <v>655350</v>
          </cell>
        </row>
        <row r="57">
          <cell r="C57">
            <v>3015364</v>
          </cell>
        </row>
        <row r="60">
          <cell r="C60">
            <v>27126764</v>
          </cell>
        </row>
        <row r="61">
          <cell r="C61">
            <v>2063072</v>
          </cell>
        </row>
        <row r="62">
          <cell r="C62">
            <v>3404164</v>
          </cell>
        </row>
        <row r="67">
          <cell r="C67">
            <v>25184458</v>
          </cell>
        </row>
        <row r="68">
          <cell r="C68">
            <v>8660345</v>
          </cell>
        </row>
        <row r="69">
          <cell r="C69">
            <v>82572</v>
          </cell>
        </row>
        <row r="72">
          <cell r="C72">
            <v>2078871</v>
          </cell>
        </row>
        <row r="73">
          <cell r="C73">
            <v>14362670</v>
          </cell>
        </row>
        <row r="74">
          <cell r="C74">
            <v>4774604</v>
          </cell>
        </row>
        <row r="75">
          <cell r="C75">
            <v>95299885</v>
          </cell>
        </row>
        <row r="78">
          <cell r="C78">
            <v>3385452</v>
          </cell>
        </row>
        <row r="81">
          <cell r="C81">
            <v>9009462</v>
          </cell>
        </row>
        <row r="82">
          <cell r="C82">
            <v>253082915</v>
          </cell>
        </row>
        <row r="83">
          <cell r="C83">
            <v>1900000</v>
          </cell>
        </row>
        <row r="88">
          <cell r="C88">
            <v>19855237</v>
          </cell>
        </row>
        <row r="90">
          <cell r="C90">
            <v>5000000</v>
          </cell>
        </row>
        <row r="94">
          <cell r="C94">
            <v>2859915</v>
          </cell>
        </row>
        <row r="97">
          <cell r="C97">
            <v>50106147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SAMELCO II</v>
          </cell>
        </row>
        <row r="12">
          <cell r="C12">
            <v>1797838080.8499999</v>
          </cell>
        </row>
        <row r="13">
          <cell r="C13">
            <v>1537615216.55</v>
          </cell>
        </row>
        <row r="14">
          <cell r="C14">
            <v>62109755.600000001</v>
          </cell>
        </row>
        <row r="15">
          <cell r="C15">
            <v>31842365.640000001</v>
          </cell>
        </row>
        <row r="16">
          <cell r="C16">
            <v>31842365.640000001</v>
          </cell>
        </row>
        <row r="22">
          <cell r="C22">
            <v>0</v>
          </cell>
        </row>
        <row r="23">
          <cell r="C23">
            <v>166270743.06</v>
          </cell>
        </row>
        <row r="25">
          <cell r="C25">
            <v>28600000</v>
          </cell>
        </row>
        <row r="26">
          <cell r="C26">
            <v>3000000</v>
          </cell>
        </row>
        <row r="27">
          <cell r="C27">
            <v>600000</v>
          </cell>
        </row>
        <row r="28">
          <cell r="C28">
            <v>25000000</v>
          </cell>
        </row>
        <row r="29">
          <cell r="C29">
            <v>0</v>
          </cell>
        </row>
        <row r="38">
          <cell r="C38">
            <v>1826438080.8499999</v>
          </cell>
        </row>
        <row r="41">
          <cell r="C41">
            <v>1359229022.99</v>
          </cell>
        </row>
        <row r="42">
          <cell r="C42">
            <v>194219899</v>
          </cell>
        </row>
        <row r="43">
          <cell r="C43">
            <v>106778338</v>
          </cell>
        </row>
        <row r="44">
          <cell r="C44">
            <v>8534692</v>
          </cell>
        </row>
        <row r="45">
          <cell r="C45">
            <v>27180720</v>
          </cell>
        </row>
        <row r="46">
          <cell r="C46">
            <v>3640128</v>
          </cell>
        </row>
        <row r="47">
          <cell r="C47">
            <v>4288850</v>
          </cell>
        </row>
        <row r="48">
          <cell r="C48">
            <v>1653950</v>
          </cell>
        </row>
        <row r="49">
          <cell r="C49">
            <v>12100000</v>
          </cell>
        </row>
        <row r="50">
          <cell r="C50">
            <v>4544000</v>
          </cell>
        </row>
        <row r="51">
          <cell r="C51">
            <v>2598600</v>
          </cell>
        </row>
        <row r="52">
          <cell r="C52">
            <v>2747600</v>
          </cell>
        </row>
        <row r="53">
          <cell r="C53">
            <v>5505096</v>
          </cell>
        </row>
        <row r="54">
          <cell r="C54">
            <v>3531800</v>
          </cell>
        </row>
        <row r="55">
          <cell r="C55">
            <v>7125980</v>
          </cell>
        </row>
        <row r="56">
          <cell r="C56">
            <v>690445</v>
          </cell>
        </row>
        <row r="57">
          <cell r="C57">
            <v>3299700</v>
          </cell>
        </row>
        <row r="60">
          <cell r="C60">
            <v>5942172</v>
          </cell>
        </row>
        <row r="61">
          <cell r="C61">
            <v>18502806</v>
          </cell>
        </row>
        <row r="62">
          <cell r="C62">
            <v>2626485</v>
          </cell>
        </row>
        <row r="67">
          <cell r="C67">
            <v>31842366</v>
          </cell>
        </row>
        <row r="68">
          <cell r="C68">
            <v>31842366</v>
          </cell>
        </row>
        <row r="75">
          <cell r="C75">
            <v>129616948</v>
          </cell>
        </row>
        <row r="76">
          <cell r="C76">
            <v>1321785</v>
          </cell>
        </row>
        <row r="82">
          <cell r="C82">
            <v>44725980</v>
          </cell>
        </row>
        <row r="83">
          <cell r="C83">
            <v>5306800</v>
          </cell>
        </row>
        <row r="88">
          <cell r="C88">
            <v>17383776</v>
          </cell>
        </row>
        <row r="90">
          <cell r="C90">
            <v>4338318</v>
          </cell>
        </row>
        <row r="97">
          <cell r="C97">
            <v>95722209.900000006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SOLECO</v>
          </cell>
        </row>
        <row r="12">
          <cell r="C12">
            <v>2418750942</v>
          </cell>
        </row>
        <row r="13">
          <cell r="C13">
            <v>2094820780</v>
          </cell>
        </row>
        <row r="14">
          <cell r="C14">
            <v>46888015</v>
          </cell>
        </row>
        <row r="15">
          <cell r="C15">
            <v>26090653</v>
          </cell>
        </row>
        <row r="16">
          <cell r="C16">
            <v>20879572</v>
          </cell>
        </row>
        <row r="17">
          <cell r="C17">
            <v>199075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5012006</v>
          </cell>
        </row>
        <row r="21">
          <cell r="C21">
            <v>0</v>
          </cell>
        </row>
        <row r="22">
          <cell r="C22">
            <v>5053800</v>
          </cell>
        </row>
        <row r="23">
          <cell r="C23">
            <v>244552547</v>
          </cell>
        </row>
        <row r="24">
          <cell r="C24">
            <v>1345147</v>
          </cell>
        </row>
        <row r="25">
          <cell r="C25">
            <v>28512325</v>
          </cell>
        </row>
        <row r="26">
          <cell r="C26">
            <v>21834390</v>
          </cell>
        </row>
        <row r="27">
          <cell r="C27">
            <v>1828748</v>
          </cell>
        </row>
        <row r="28">
          <cell r="C28">
            <v>4849187</v>
          </cell>
        </row>
        <row r="29">
          <cell r="C29">
            <v>6000000</v>
          </cell>
        </row>
        <row r="31">
          <cell r="C31">
            <v>6000000</v>
          </cell>
        </row>
        <row r="36">
          <cell r="C36">
            <v>5001935</v>
          </cell>
        </row>
        <row r="37">
          <cell r="C37">
            <v>0</v>
          </cell>
        </row>
        <row r="38">
          <cell r="C38">
            <v>2458265202</v>
          </cell>
        </row>
        <row r="41">
          <cell r="C41">
            <v>1903484777</v>
          </cell>
        </row>
        <row r="42">
          <cell r="C42">
            <v>202482137</v>
          </cell>
        </row>
        <row r="43">
          <cell r="C43">
            <v>92097030</v>
          </cell>
        </row>
        <row r="44">
          <cell r="C44">
            <v>5865749</v>
          </cell>
        </row>
        <row r="45">
          <cell r="C45">
            <v>19568532</v>
          </cell>
        </row>
        <row r="46">
          <cell r="C46">
            <v>3562200</v>
          </cell>
        </row>
        <row r="47">
          <cell r="C47">
            <v>9856567</v>
          </cell>
        </row>
        <row r="48">
          <cell r="C48">
            <v>3668920</v>
          </cell>
        </row>
        <row r="49">
          <cell r="C49">
            <v>9030465</v>
          </cell>
        </row>
        <row r="50">
          <cell r="C50">
            <v>7314785</v>
          </cell>
        </row>
        <row r="51">
          <cell r="C51">
            <v>2022000</v>
          </cell>
        </row>
        <row r="52">
          <cell r="C52">
            <v>2956800</v>
          </cell>
        </row>
        <row r="53">
          <cell r="C53">
            <v>18520722</v>
          </cell>
        </row>
        <row r="54">
          <cell r="C54">
            <v>2380150</v>
          </cell>
        </row>
        <row r="55">
          <cell r="C55">
            <v>9762166</v>
          </cell>
        </row>
        <row r="56">
          <cell r="C56">
            <v>7209051</v>
          </cell>
        </row>
        <row r="57">
          <cell r="C57">
            <v>8667000</v>
          </cell>
        </row>
        <row r="60">
          <cell r="C60">
            <v>15401993</v>
          </cell>
        </row>
        <row r="61">
          <cell r="C61">
            <v>479576</v>
          </cell>
        </row>
        <row r="64">
          <cell r="C64">
            <v>3610000</v>
          </cell>
        </row>
        <row r="67">
          <cell r="C67">
            <v>26090653</v>
          </cell>
        </row>
        <row r="68">
          <cell r="C68">
            <v>20879572</v>
          </cell>
        </row>
        <row r="69">
          <cell r="C69">
            <v>199075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5012006</v>
          </cell>
        </row>
        <row r="73">
          <cell r="C73">
            <v>0</v>
          </cell>
        </row>
        <row r="74">
          <cell r="C74">
            <v>5053800</v>
          </cell>
        </row>
        <row r="75">
          <cell r="C75">
            <v>244552547</v>
          </cell>
        </row>
        <row r="76">
          <cell r="C76">
            <v>1345147</v>
          </cell>
        </row>
        <row r="78">
          <cell r="C78">
            <v>25000</v>
          </cell>
        </row>
        <row r="82">
          <cell r="C82">
            <v>125379730</v>
          </cell>
        </row>
        <row r="83">
          <cell r="C83">
            <v>94745259</v>
          </cell>
        </row>
        <row r="90">
          <cell r="C90">
            <v>14133381</v>
          </cell>
        </row>
        <row r="92">
          <cell r="C92">
            <v>18000000</v>
          </cell>
        </row>
        <row r="94">
          <cell r="C94">
            <v>0</v>
          </cell>
        </row>
        <row r="97">
          <cell r="C97">
            <v>333217258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DORELCO</v>
          </cell>
        </row>
        <row r="12">
          <cell r="C12">
            <v>1528314837</v>
          </cell>
        </row>
        <row r="13">
          <cell r="C13">
            <v>1454517712</v>
          </cell>
        </row>
        <row r="14">
          <cell r="C14">
            <v>41060958</v>
          </cell>
        </row>
        <row r="15">
          <cell r="C15">
            <v>22655517</v>
          </cell>
        </row>
        <row r="16">
          <cell r="C16">
            <v>18130514.73</v>
          </cell>
        </row>
        <row r="17">
          <cell r="C17">
            <v>172865.26</v>
          </cell>
        </row>
        <row r="20">
          <cell r="C20">
            <v>4352137.01</v>
          </cell>
        </row>
        <row r="22">
          <cell r="C22">
            <v>10080650</v>
          </cell>
        </row>
        <row r="25">
          <cell r="C25">
            <v>43000000</v>
          </cell>
        </row>
        <row r="26">
          <cell r="C26">
            <v>43000000</v>
          </cell>
        </row>
        <row r="29">
          <cell r="C29">
            <v>0</v>
          </cell>
        </row>
        <row r="38">
          <cell r="C38">
            <v>1571314837</v>
          </cell>
        </row>
        <row r="41">
          <cell r="C41">
            <v>1310534267</v>
          </cell>
        </row>
        <row r="42">
          <cell r="C42">
            <v>161628632</v>
          </cell>
        </row>
        <row r="43">
          <cell r="C43">
            <v>56797154</v>
          </cell>
        </row>
        <row r="44">
          <cell r="C44">
            <v>3475356</v>
          </cell>
        </row>
        <row r="45">
          <cell r="C45">
            <v>45940222</v>
          </cell>
        </row>
        <row r="46">
          <cell r="C46">
            <v>1364400</v>
          </cell>
        </row>
        <row r="47">
          <cell r="C47">
            <v>2796878</v>
          </cell>
        </row>
        <row r="48">
          <cell r="C48">
            <v>2630320</v>
          </cell>
        </row>
        <row r="49">
          <cell r="C49">
            <v>5950800</v>
          </cell>
        </row>
        <row r="50">
          <cell r="C50">
            <v>5792400</v>
          </cell>
        </row>
        <row r="51">
          <cell r="C51">
            <v>3016800</v>
          </cell>
        </row>
        <row r="52">
          <cell r="C52">
            <v>4290000</v>
          </cell>
        </row>
        <row r="53">
          <cell r="C53">
            <v>14590895</v>
          </cell>
        </row>
        <row r="54">
          <cell r="C54">
            <v>3435593</v>
          </cell>
        </row>
        <row r="55">
          <cell r="C55">
            <v>9770869</v>
          </cell>
        </row>
        <row r="56">
          <cell r="C56">
            <v>692945</v>
          </cell>
        </row>
        <row r="57">
          <cell r="C57">
            <v>1084000</v>
          </cell>
        </row>
        <row r="60">
          <cell r="C60">
            <v>10314668</v>
          </cell>
        </row>
        <row r="62">
          <cell r="C62">
            <v>12608970</v>
          </cell>
        </row>
        <row r="64">
          <cell r="C64">
            <v>1800000</v>
          </cell>
        </row>
        <row r="67">
          <cell r="C67">
            <v>22655517</v>
          </cell>
        </row>
        <row r="68">
          <cell r="C68">
            <v>18130514.73</v>
          </cell>
        </row>
        <row r="69">
          <cell r="C69">
            <v>172865.26</v>
          </cell>
        </row>
        <row r="72">
          <cell r="C72">
            <v>4352137.01</v>
          </cell>
        </row>
        <row r="82">
          <cell r="C82">
            <v>46088015</v>
          </cell>
        </row>
        <row r="83">
          <cell r="C83">
            <v>13928892</v>
          </cell>
        </row>
        <row r="88">
          <cell r="C88">
            <v>0</v>
          </cell>
        </row>
        <row r="90">
          <cell r="C90">
            <v>8000000</v>
          </cell>
        </row>
        <row r="97">
          <cell r="C97">
            <v>39586108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ESAMELCO</v>
          </cell>
        </row>
        <row r="12">
          <cell r="C12">
            <v>1017332098</v>
          </cell>
        </row>
        <row r="13">
          <cell r="C13">
            <v>920063569</v>
          </cell>
        </row>
        <row r="14">
          <cell r="C14">
            <v>44322657</v>
          </cell>
        </row>
        <row r="15">
          <cell r="C15">
            <v>28304954</v>
          </cell>
        </row>
        <row r="16">
          <cell r="C16">
            <v>17091454</v>
          </cell>
        </row>
        <row r="17">
          <cell r="C17">
            <v>188183</v>
          </cell>
        </row>
        <row r="18">
          <cell r="C18">
            <v>276740</v>
          </cell>
        </row>
        <row r="19">
          <cell r="C19">
            <v>6010790</v>
          </cell>
        </row>
        <row r="20">
          <cell r="C20">
            <v>4737787</v>
          </cell>
        </row>
        <row r="22">
          <cell r="C22">
            <v>24640918</v>
          </cell>
        </row>
        <row r="25">
          <cell r="C25">
            <v>4116893</v>
          </cell>
        </row>
        <row r="26">
          <cell r="C26">
            <v>4116893</v>
          </cell>
        </row>
        <row r="29">
          <cell r="C29">
            <v>0</v>
          </cell>
        </row>
        <row r="38">
          <cell r="C38">
            <v>1021448991</v>
          </cell>
        </row>
        <row r="41">
          <cell r="C41">
            <v>718662773</v>
          </cell>
        </row>
        <row r="42">
          <cell r="C42">
            <v>143503030</v>
          </cell>
        </row>
        <row r="43">
          <cell r="C43">
            <v>72717227</v>
          </cell>
        </row>
        <row r="44">
          <cell r="C44">
            <v>6978136</v>
          </cell>
        </row>
        <row r="45">
          <cell r="C45">
            <v>18625357</v>
          </cell>
        </row>
        <row r="46">
          <cell r="C46">
            <v>1634600</v>
          </cell>
        </row>
        <row r="47">
          <cell r="C47">
            <v>2563450</v>
          </cell>
        </row>
        <row r="48">
          <cell r="C48">
            <v>2105000</v>
          </cell>
        </row>
        <row r="50">
          <cell r="C50">
            <v>8901100</v>
          </cell>
        </row>
        <row r="51">
          <cell r="C51">
            <v>1870800</v>
          </cell>
        </row>
        <row r="52">
          <cell r="C52">
            <v>477600</v>
          </cell>
        </row>
        <row r="53">
          <cell r="C53">
            <v>9097000</v>
          </cell>
        </row>
        <row r="54">
          <cell r="C54">
            <v>1965000</v>
          </cell>
        </row>
        <row r="55">
          <cell r="C55">
            <v>12065000</v>
          </cell>
        </row>
        <row r="56">
          <cell r="C56">
            <v>894000</v>
          </cell>
        </row>
        <row r="57">
          <cell r="C57">
            <v>3608760</v>
          </cell>
        </row>
        <row r="60">
          <cell r="C60">
            <v>12083084</v>
          </cell>
        </row>
        <row r="64">
          <cell r="C64">
            <v>8166415</v>
          </cell>
        </row>
        <row r="67">
          <cell r="C67">
            <v>28304954</v>
          </cell>
        </row>
        <row r="68">
          <cell r="C68">
            <v>17091454</v>
          </cell>
        </row>
        <row r="69">
          <cell r="C69">
            <v>188183</v>
          </cell>
        </row>
        <row r="70">
          <cell r="C70">
            <v>276740</v>
          </cell>
        </row>
        <row r="71">
          <cell r="C71">
            <v>6010790</v>
          </cell>
        </row>
        <row r="72">
          <cell r="C72">
            <v>4737787</v>
          </cell>
        </row>
        <row r="74">
          <cell r="C74">
            <v>24640918</v>
          </cell>
        </row>
        <row r="82">
          <cell r="C82">
            <v>24800000</v>
          </cell>
        </row>
        <row r="83">
          <cell r="C83">
            <v>19165182</v>
          </cell>
        </row>
        <row r="88">
          <cell r="C88">
            <v>2000000</v>
          </cell>
        </row>
        <row r="90">
          <cell r="C90">
            <v>13319390</v>
          </cell>
        </row>
        <row r="92">
          <cell r="C92">
            <v>4600000</v>
          </cell>
        </row>
        <row r="97">
          <cell r="C97">
            <v>49374005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LEYECO II</v>
          </cell>
        </row>
        <row r="12">
          <cell r="C12">
            <v>3320241067.75</v>
          </cell>
        </row>
        <row r="13">
          <cell r="C13">
            <v>2928045845</v>
          </cell>
        </row>
        <row r="14">
          <cell r="C14">
            <v>41158693</v>
          </cell>
        </row>
        <row r="15">
          <cell r="C15">
            <v>53929158.229999997</v>
          </cell>
        </row>
        <row r="16">
          <cell r="C16">
            <v>31533238.32</v>
          </cell>
        </row>
        <row r="17">
          <cell r="C17">
            <v>460932.98</v>
          </cell>
        </row>
        <row r="20">
          <cell r="C20">
            <v>11604665.52</v>
          </cell>
        </row>
        <row r="21">
          <cell r="C21">
            <v>10330321.41</v>
          </cell>
        </row>
        <row r="22">
          <cell r="C22">
            <v>25029316.52</v>
          </cell>
        </row>
        <row r="23">
          <cell r="C23">
            <v>272078055</v>
          </cell>
        </row>
        <row r="25">
          <cell r="C25">
            <v>289914986.75999999</v>
          </cell>
        </row>
        <row r="26">
          <cell r="C26">
            <v>50394955</v>
          </cell>
        </row>
        <row r="27">
          <cell r="C27">
            <v>25864720.59</v>
          </cell>
        </row>
        <row r="28">
          <cell r="C28">
            <v>213655311.16999999</v>
          </cell>
        </row>
        <row r="29">
          <cell r="C29">
            <v>0</v>
          </cell>
        </row>
        <row r="38">
          <cell r="C38">
            <v>3610156054.5100002</v>
          </cell>
        </row>
        <row r="41">
          <cell r="C41">
            <v>2817580229.1100001</v>
          </cell>
        </row>
        <row r="42">
          <cell r="C42">
            <v>289986431.38</v>
          </cell>
        </row>
        <row r="43">
          <cell r="C43">
            <v>93644660.319999993</v>
          </cell>
        </row>
        <row r="44">
          <cell r="C44">
            <v>5985257.7599999998</v>
          </cell>
        </row>
        <row r="45">
          <cell r="C45">
            <v>83557858</v>
          </cell>
        </row>
        <row r="46">
          <cell r="C46">
            <v>6851150</v>
          </cell>
        </row>
        <row r="47">
          <cell r="C47">
            <v>8496134.6999999993</v>
          </cell>
        </row>
        <row r="48">
          <cell r="C48">
            <v>6171990</v>
          </cell>
        </row>
        <row r="49">
          <cell r="C49">
            <v>14915052</v>
          </cell>
        </row>
        <row r="50">
          <cell r="C50">
            <v>10509600</v>
          </cell>
        </row>
        <row r="51">
          <cell r="C51">
            <v>2130000</v>
          </cell>
        </row>
        <row r="52">
          <cell r="C52">
            <v>1774800</v>
          </cell>
        </row>
        <row r="53">
          <cell r="C53">
            <v>18633378.600000001</v>
          </cell>
        </row>
        <row r="55">
          <cell r="C55">
            <v>32550500</v>
          </cell>
        </row>
        <row r="56">
          <cell r="C56">
            <v>1766050</v>
          </cell>
        </row>
        <row r="57">
          <cell r="C57">
            <v>3000000</v>
          </cell>
        </row>
        <row r="61">
          <cell r="C61">
            <v>9600000</v>
          </cell>
        </row>
        <row r="63">
          <cell r="C63">
            <v>3600000</v>
          </cell>
        </row>
        <row r="67">
          <cell r="C67">
            <v>53929158.229999997</v>
          </cell>
        </row>
        <row r="68">
          <cell r="C68">
            <v>31533238.32</v>
          </cell>
        </row>
        <row r="69">
          <cell r="C69">
            <v>460932.98</v>
          </cell>
        </row>
        <row r="72">
          <cell r="C72">
            <v>11604665.52</v>
          </cell>
        </row>
        <row r="73">
          <cell r="C73">
            <v>10330321.41</v>
          </cell>
        </row>
        <row r="74">
          <cell r="C74">
            <v>25029316.52</v>
          </cell>
        </row>
        <row r="75">
          <cell r="C75">
            <v>272078054.92000002</v>
          </cell>
        </row>
        <row r="76">
          <cell r="C76">
            <v>4367761</v>
          </cell>
        </row>
        <row r="78">
          <cell r="C78">
            <v>15000000</v>
          </cell>
        </row>
        <row r="82">
          <cell r="C82">
            <v>151196403.44</v>
          </cell>
        </row>
        <row r="83">
          <cell r="C83">
            <v>54093939</v>
          </cell>
        </row>
        <row r="90">
          <cell r="C90">
            <v>36000000</v>
          </cell>
        </row>
        <row r="97">
          <cell r="C97">
            <v>232431376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LEYECO III</v>
          </cell>
        </row>
        <row r="12">
          <cell r="C12">
            <v>1016920698</v>
          </cell>
        </row>
        <row r="13">
          <cell r="C13">
            <v>956396323</v>
          </cell>
        </row>
        <row r="14">
          <cell r="C14">
            <v>33873832</v>
          </cell>
        </row>
        <row r="15">
          <cell r="C15">
            <v>11452460</v>
          </cell>
        </row>
        <row r="16">
          <cell r="C16">
            <v>11452460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15198083</v>
          </cell>
        </row>
        <row r="24">
          <cell r="C24">
            <v>0</v>
          </cell>
        </row>
        <row r="25">
          <cell r="C25">
            <v>33013784</v>
          </cell>
        </row>
        <row r="26">
          <cell r="C26">
            <v>24577885</v>
          </cell>
        </row>
        <row r="27">
          <cell r="C27">
            <v>0</v>
          </cell>
        </row>
        <row r="28">
          <cell r="C28">
            <v>8435899</v>
          </cell>
        </row>
        <row r="29">
          <cell r="C29">
            <v>71267255</v>
          </cell>
        </row>
        <row r="30">
          <cell r="C30">
            <v>49456255</v>
          </cell>
        </row>
        <row r="31">
          <cell r="C31">
            <v>0</v>
          </cell>
        </row>
        <row r="32">
          <cell r="C32">
            <v>21811000</v>
          </cell>
        </row>
        <row r="33">
          <cell r="C33">
            <v>0</v>
          </cell>
        </row>
        <row r="34">
          <cell r="C34">
            <v>36408303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1157610040</v>
          </cell>
        </row>
        <row r="41">
          <cell r="C41">
            <v>765694787</v>
          </cell>
        </row>
        <row r="42">
          <cell r="C42">
            <v>156532434</v>
          </cell>
        </row>
        <row r="43">
          <cell r="C43">
            <v>50651601</v>
          </cell>
        </row>
        <row r="44">
          <cell r="C44">
            <v>4643585</v>
          </cell>
        </row>
        <row r="45">
          <cell r="C45">
            <v>44640060</v>
          </cell>
        </row>
        <row r="46">
          <cell r="C46">
            <v>2803708</v>
          </cell>
        </row>
        <row r="47">
          <cell r="C47">
            <v>5697964</v>
          </cell>
        </row>
        <row r="48">
          <cell r="C48">
            <v>3234370</v>
          </cell>
        </row>
        <row r="49">
          <cell r="C49">
            <v>7034556</v>
          </cell>
        </row>
        <row r="50">
          <cell r="C50">
            <v>6921640</v>
          </cell>
        </row>
        <row r="51">
          <cell r="C51">
            <v>2876400</v>
          </cell>
        </row>
        <row r="52">
          <cell r="C52">
            <v>3320400</v>
          </cell>
        </row>
        <row r="53">
          <cell r="C53">
            <v>11149571</v>
          </cell>
        </row>
        <row r="54">
          <cell r="C54">
            <v>0</v>
          </cell>
        </row>
        <row r="55">
          <cell r="C55">
            <v>11697940</v>
          </cell>
        </row>
        <row r="56">
          <cell r="C56">
            <v>379131</v>
          </cell>
        </row>
        <row r="57">
          <cell r="C57">
            <v>1481508</v>
          </cell>
        </row>
        <row r="60">
          <cell r="C60">
            <v>15785345</v>
          </cell>
        </row>
        <row r="61">
          <cell r="C61">
            <v>17353217</v>
          </cell>
        </row>
        <row r="62">
          <cell r="C62">
            <v>8428420</v>
          </cell>
        </row>
        <row r="63">
          <cell r="C63">
            <v>0</v>
          </cell>
        </row>
        <row r="64">
          <cell r="C64">
            <v>1681000</v>
          </cell>
        </row>
        <row r="67">
          <cell r="C67">
            <v>13534744</v>
          </cell>
        </row>
        <row r="68">
          <cell r="C68">
            <v>13534744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15198083</v>
          </cell>
        </row>
        <row r="76">
          <cell r="C76">
            <v>906140</v>
          </cell>
        </row>
        <row r="77">
          <cell r="C77">
            <v>0</v>
          </cell>
        </row>
        <row r="78">
          <cell r="C78">
            <v>0</v>
          </cell>
        </row>
        <row r="81">
          <cell r="C81">
            <v>36408303</v>
          </cell>
        </row>
        <row r="82">
          <cell r="C82">
            <v>96224405</v>
          </cell>
        </row>
        <row r="83">
          <cell r="C83">
            <v>23747938</v>
          </cell>
        </row>
        <row r="88">
          <cell r="C88">
            <v>2239142</v>
          </cell>
        </row>
        <row r="89">
          <cell r="C89">
            <v>0</v>
          </cell>
        </row>
        <row r="90">
          <cell r="C90">
            <v>7707190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>
            <v>17540806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LEYECO IV</v>
          </cell>
        </row>
        <row r="12">
          <cell r="C12">
            <v>1491121790</v>
          </cell>
        </row>
        <row r="13">
          <cell r="C13">
            <v>1250844919</v>
          </cell>
        </row>
        <row r="14">
          <cell r="C14">
            <v>39224075</v>
          </cell>
        </row>
        <row r="15">
          <cell r="C15">
            <v>21689176</v>
          </cell>
        </row>
        <row r="16">
          <cell r="C16">
            <v>17357182</v>
          </cell>
        </row>
        <row r="17">
          <cell r="C17">
            <v>165492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4166502</v>
          </cell>
        </row>
        <row r="22">
          <cell r="C22">
            <v>9639947</v>
          </cell>
        </row>
        <row r="23">
          <cell r="C23">
            <v>169723673</v>
          </cell>
        </row>
        <row r="25">
          <cell r="C25">
            <v>21105834</v>
          </cell>
        </row>
        <row r="26">
          <cell r="C26">
            <v>21105834</v>
          </cell>
        </row>
        <row r="29">
          <cell r="C29">
            <v>0</v>
          </cell>
        </row>
        <row r="34">
          <cell r="C34">
            <v>14693217</v>
          </cell>
        </row>
        <row r="36">
          <cell r="C36">
            <v>169223567</v>
          </cell>
        </row>
        <row r="37">
          <cell r="C37">
            <v>2500000</v>
          </cell>
        </row>
        <row r="38">
          <cell r="C38">
            <v>1698644408</v>
          </cell>
        </row>
        <row r="41">
          <cell r="C41">
            <v>1125995017</v>
          </cell>
        </row>
        <row r="42">
          <cell r="C42">
            <v>180218645</v>
          </cell>
        </row>
        <row r="43">
          <cell r="C43">
            <v>72940844</v>
          </cell>
        </row>
        <row r="44">
          <cell r="C44">
            <v>4774100</v>
          </cell>
        </row>
        <row r="45">
          <cell r="C45">
            <v>25282665</v>
          </cell>
        </row>
        <row r="46">
          <cell r="C46">
            <v>3670925</v>
          </cell>
        </row>
        <row r="47">
          <cell r="C47">
            <v>3681160</v>
          </cell>
        </row>
        <row r="48">
          <cell r="C48">
            <v>3481114</v>
          </cell>
        </row>
        <row r="49">
          <cell r="C49">
            <v>6173438</v>
          </cell>
        </row>
        <row r="50">
          <cell r="C50">
            <v>15525982</v>
          </cell>
        </row>
        <row r="51">
          <cell r="C51">
            <v>2265600</v>
          </cell>
        </row>
        <row r="52">
          <cell r="C52">
            <v>3187200</v>
          </cell>
        </row>
        <row r="53">
          <cell r="C53">
            <v>16642161</v>
          </cell>
        </row>
        <row r="54">
          <cell r="C54">
            <v>2481356</v>
          </cell>
        </row>
        <row r="55">
          <cell r="C55">
            <v>16034000</v>
          </cell>
        </row>
        <row r="56">
          <cell r="C56">
            <v>505716</v>
          </cell>
        </row>
        <row r="57">
          <cell r="C57">
            <v>3572384</v>
          </cell>
        </row>
        <row r="60">
          <cell r="C60">
            <v>4749032</v>
          </cell>
        </row>
        <row r="67">
          <cell r="C67">
            <v>21689176</v>
          </cell>
        </row>
        <row r="68">
          <cell r="C68">
            <v>17357182</v>
          </cell>
        </row>
        <row r="69">
          <cell r="C69">
            <v>165492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4166502</v>
          </cell>
        </row>
        <row r="74">
          <cell r="C74">
            <v>9639947</v>
          </cell>
        </row>
        <row r="75">
          <cell r="C75">
            <v>169723673</v>
          </cell>
        </row>
        <row r="76">
          <cell r="C76">
            <v>1206371</v>
          </cell>
        </row>
        <row r="81">
          <cell r="C81">
            <v>14693217</v>
          </cell>
        </row>
        <row r="82">
          <cell r="C82">
            <v>164474535</v>
          </cell>
        </row>
        <row r="83">
          <cell r="C83">
            <v>11508700</v>
          </cell>
        </row>
        <row r="88">
          <cell r="C88">
            <v>39224075</v>
          </cell>
        </row>
        <row r="90">
          <cell r="C90">
            <v>15000000</v>
          </cell>
        </row>
        <row r="97">
          <cell r="C97">
            <v>76679839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Chart1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 t="str">
            <v>LEYECO V</v>
          </cell>
        </row>
        <row r="12">
          <cell r="C12">
            <v>4184627166</v>
          </cell>
        </row>
        <row r="13">
          <cell r="C13">
            <v>3745090952</v>
          </cell>
        </row>
        <row r="14">
          <cell r="C14">
            <v>75833797</v>
          </cell>
        </row>
        <row r="15">
          <cell r="C15">
            <v>47000731</v>
          </cell>
        </row>
        <row r="16">
          <cell r="C16">
            <v>46556835</v>
          </cell>
        </row>
        <row r="17">
          <cell r="C17">
            <v>443896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25329465</v>
          </cell>
        </row>
        <row r="23">
          <cell r="C23">
            <v>291372221</v>
          </cell>
        </row>
        <row r="24">
          <cell r="C24">
            <v>0</v>
          </cell>
        </row>
        <row r="25">
          <cell r="C25">
            <v>37690057</v>
          </cell>
        </row>
        <row r="26">
          <cell r="C26">
            <v>31800507</v>
          </cell>
        </row>
        <row r="27">
          <cell r="C27">
            <v>260396</v>
          </cell>
        </row>
        <row r="28">
          <cell r="C28">
            <v>5629154</v>
          </cell>
        </row>
        <row r="29">
          <cell r="C29">
            <v>643645002</v>
          </cell>
        </row>
        <row r="30">
          <cell r="C30">
            <v>250128035</v>
          </cell>
        </row>
        <row r="31">
          <cell r="C31">
            <v>393516967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45574378</v>
          </cell>
        </row>
        <row r="35">
          <cell r="C35">
            <v>203133365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5114669968</v>
          </cell>
        </row>
        <row r="41">
          <cell r="C41">
            <v>3455080127</v>
          </cell>
        </row>
        <row r="42">
          <cell r="C42">
            <v>339023933</v>
          </cell>
        </row>
        <row r="43">
          <cell r="C43">
            <v>117004005</v>
          </cell>
        </row>
        <row r="44">
          <cell r="C44">
            <v>16809211</v>
          </cell>
        </row>
        <row r="45">
          <cell r="C45">
            <v>61098058</v>
          </cell>
        </row>
        <row r="46">
          <cell r="C46">
            <v>3395385</v>
          </cell>
        </row>
        <row r="47">
          <cell r="C47">
            <v>4557681</v>
          </cell>
        </row>
        <row r="48">
          <cell r="C48">
            <v>5206100</v>
          </cell>
        </row>
        <row r="49">
          <cell r="C49">
            <v>14392161</v>
          </cell>
        </row>
        <row r="50">
          <cell r="C50">
            <v>11514000</v>
          </cell>
        </row>
        <row r="51">
          <cell r="C51">
            <v>2844000</v>
          </cell>
        </row>
        <row r="52">
          <cell r="C52">
            <v>4186644</v>
          </cell>
        </row>
        <row r="53">
          <cell r="C53">
            <v>48056000</v>
          </cell>
        </row>
        <row r="54">
          <cell r="C54">
            <v>10290000</v>
          </cell>
        </row>
        <row r="55">
          <cell r="C55">
            <v>27074000</v>
          </cell>
        </row>
        <row r="56">
          <cell r="C56">
            <v>4627288</v>
          </cell>
        </row>
        <row r="57">
          <cell r="C57">
            <v>7969400</v>
          </cell>
        </row>
        <row r="60">
          <cell r="C60">
            <v>22356426</v>
          </cell>
        </row>
        <row r="61">
          <cell r="C61">
            <v>23663681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7">
          <cell r="C67">
            <v>47000731</v>
          </cell>
        </row>
        <row r="68">
          <cell r="C68">
            <v>46556835</v>
          </cell>
        </row>
        <row r="69">
          <cell r="C69">
            <v>443896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25329465</v>
          </cell>
        </row>
        <row r="75">
          <cell r="C75">
            <v>291372222</v>
          </cell>
        </row>
        <row r="76">
          <cell r="C76">
            <v>17417</v>
          </cell>
        </row>
        <row r="77">
          <cell r="C77">
            <v>0</v>
          </cell>
        </row>
        <row r="78">
          <cell r="C78">
            <v>0</v>
          </cell>
        </row>
        <row r="81">
          <cell r="C81">
            <v>45574378</v>
          </cell>
        </row>
        <row r="82">
          <cell r="C82">
            <v>648932196</v>
          </cell>
        </row>
        <row r="83">
          <cell r="C83">
            <v>283943391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32800000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26543148</v>
          </cell>
        </row>
        <row r="97">
          <cell r="C97">
            <v>164375043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NORSAMELCO</v>
          </cell>
        </row>
        <row r="12">
          <cell r="C12">
            <v>2249927416</v>
          </cell>
        </row>
        <row r="13">
          <cell r="C13">
            <v>1873801452</v>
          </cell>
        </row>
        <row r="14">
          <cell r="C14">
            <v>54783601</v>
          </cell>
        </row>
        <row r="15">
          <cell r="C15">
            <v>26588888</v>
          </cell>
        </row>
        <row r="16">
          <cell r="C16">
            <v>21175717.120000001</v>
          </cell>
        </row>
        <row r="17">
          <cell r="C17">
            <v>206795.29</v>
          </cell>
        </row>
        <row r="20">
          <cell r="C20">
            <v>5206375.59</v>
          </cell>
        </row>
        <row r="22">
          <cell r="C22">
            <v>11702958</v>
          </cell>
        </row>
        <row r="23">
          <cell r="C23">
            <v>277202247</v>
          </cell>
        </row>
        <row r="24">
          <cell r="C24">
            <v>5848270</v>
          </cell>
        </row>
        <row r="25">
          <cell r="C25">
            <v>54251301</v>
          </cell>
        </row>
        <row r="26">
          <cell r="C26">
            <v>51555255</v>
          </cell>
        </row>
        <row r="27">
          <cell r="C27">
            <v>6896</v>
          </cell>
        </row>
        <row r="28">
          <cell r="C28">
            <v>2689150</v>
          </cell>
        </row>
        <row r="29">
          <cell r="C29">
            <v>283309544</v>
          </cell>
        </row>
        <row r="30">
          <cell r="C30">
            <v>283309544</v>
          </cell>
        </row>
        <row r="34">
          <cell r="C34">
            <v>28949421</v>
          </cell>
        </row>
        <row r="38">
          <cell r="C38">
            <v>2616437682</v>
          </cell>
        </row>
        <row r="41">
          <cell r="C41">
            <v>1671839959</v>
          </cell>
        </row>
        <row r="42">
          <cell r="C42">
            <v>160653025</v>
          </cell>
        </row>
        <row r="43">
          <cell r="C43">
            <v>71585387</v>
          </cell>
        </row>
        <row r="44">
          <cell r="C44">
            <v>8750447</v>
          </cell>
        </row>
        <row r="45">
          <cell r="C45">
            <v>25725919</v>
          </cell>
        </row>
        <row r="46">
          <cell r="C46">
            <v>6540000</v>
          </cell>
        </row>
        <row r="47">
          <cell r="C47">
            <v>4752455</v>
          </cell>
        </row>
        <row r="48">
          <cell r="C48">
            <v>2011000</v>
          </cell>
        </row>
        <row r="49">
          <cell r="C49">
            <v>8879814</v>
          </cell>
        </row>
        <row r="50">
          <cell r="C50">
            <v>4621626</v>
          </cell>
        </row>
        <row r="51">
          <cell r="C51">
            <v>555600</v>
          </cell>
        </row>
        <row r="52">
          <cell r="C52">
            <v>2016000</v>
          </cell>
        </row>
        <row r="53">
          <cell r="C53">
            <v>7440000</v>
          </cell>
        </row>
        <row r="54">
          <cell r="C54">
            <v>6023950</v>
          </cell>
        </row>
        <row r="55">
          <cell r="C55">
            <v>7290000</v>
          </cell>
        </row>
        <row r="56">
          <cell r="C56">
            <v>1402957</v>
          </cell>
        </row>
        <row r="57">
          <cell r="C57">
            <v>3057870</v>
          </cell>
        </row>
        <row r="60">
          <cell r="C60">
            <v>43962544</v>
          </cell>
        </row>
        <row r="61">
          <cell r="C61">
            <v>81068067</v>
          </cell>
        </row>
        <row r="62">
          <cell r="C62">
            <v>6401429</v>
          </cell>
        </row>
        <row r="67">
          <cell r="C67">
            <v>26588888</v>
          </cell>
        </row>
        <row r="68">
          <cell r="C68">
            <v>21175717.120000001</v>
          </cell>
        </row>
        <row r="69">
          <cell r="C69">
            <v>206795.29</v>
          </cell>
        </row>
        <row r="72">
          <cell r="C72">
            <v>5206375.59</v>
          </cell>
        </row>
        <row r="74">
          <cell r="C74">
            <v>11702958</v>
          </cell>
        </row>
        <row r="75">
          <cell r="C75">
            <v>227052651</v>
          </cell>
        </row>
        <row r="76">
          <cell r="C76">
            <v>5848270</v>
          </cell>
        </row>
        <row r="81">
          <cell r="C81">
            <v>28949421</v>
          </cell>
        </row>
        <row r="82">
          <cell r="C82">
            <v>277662444</v>
          </cell>
        </row>
        <row r="83">
          <cell r="C83">
            <v>33314807</v>
          </cell>
        </row>
        <row r="90">
          <cell r="C90">
            <v>27307781</v>
          </cell>
        </row>
        <row r="97">
          <cell r="C97">
            <v>139922931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SAMELCO I</v>
          </cell>
        </row>
        <row r="12">
          <cell r="C12">
            <v>1572277053</v>
          </cell>
        </row>
        <row r="13">
          <cell r="C13">
            <v>1352403487</v>
          </cell>
        </row>
        <row r="14">
          <cell r="C14">
            <v>41945904</v>
          </cell>
        </row>
        <row r="15">
          <cell r="C15">
            <v>20836764</v>
          </cell>
        </row>
        <row r="16">
          <cell r="C16">
            <v>16675022.529999999</v>
          </cell>
        </row>
        <row r="17">
          <cell r="C17">
            <v>158987.88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4002753.59</v>
          </cell>
        </row>
        <row r="21">
          <cell r="C21">
            <v>0</v>
          </cell>
        </row>
        <row r="22">
          <cell r="C22">
            <v>9007240</v>
          </cell>
        </row>
        <row r="23">
          <cell r="C23">
            <v>148083658</v>
          </cell>
        </row>
        <row r="24">
          <cell r="C24">
            <v>0</v>
          </cell>
        </row>
        <row r="25">
          <cell r="C25">
            <v>16000000</v>
          </cell>
        </row>
        <row r="26">
          <cell r="C26">
            <v>16000000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61925223</v>
          </cell>
        </row>
        <row r="30">
          <cell r="C30">
            <v>0</v>
          </cell>
        </row>
        <row r="31">
          <cell r="C31">
            <v>61925223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1650202276</v>
          </cell>
        </row>
        <row r="41">
          <cell r="C41">
            <v>1130639863</v>
          </cell>
        </row>
        <row r="42">
          <cell r="C42">
            <v>120772854</v>
          </cell>
        </row>
        <row r="43">
          <cell r="C43">
            <v>50087791</v>
          </cell>
        </row>
        <row r="44">
          <cell r="C44">
            <v>4265456</v>
          </cell>
        </row>
        <row r="45">
          <cell r="C45">
            <v>15560907</v>
          </cell>
        </row>
        <row r="46">
          <cell r="C46">
            <v>2000000</v>
          </cell>
        </row>
        <row r="47">
          <cell r="C47">
            <v>6000000</v>
          </cell>
        </row>
        <row r="48">
          <cell r="C48">
            <v>2000000</v>
          </cell>
        </row>
        <row r="49">
          <cell r="C49">
            <v>11000000</v>
          </cell>
        </row>
        <row r="50">
          <cell r="C50">
            <v>3000000</v>
          </cell>
        </row>
        <row r="51">
          <cell r="C51">
            <v>1678800</v>
          </cell>
        </row>
        <row r="52">
          <cell r="C52">
            <v>1424400</v>
          </cell>
        </row>
        <row r="53">
          <cell r="C53">
            <v>3660000</v>
          </cell>
        </row>
        <row r="54">
          <cell r="C54">
            <v>2000000</v>
          </cell>
        </row>
        <row r="55">
          <cell r="C55">
            <v>1528000</v>
          </cell>
        </row>
        <row r="56">
          <cell r="C56">
            <v>9745500</v>
          </cell>
        </row>
        <row r="57">
          <cell r="C57">
            <v>6822000</v>
          </cell>
        </row>
        <row r="60">
          <cell r="C60">
            <v>9616900</v>
          </cell>
        </row>
        <row r="61">
          <cell r="C61">
            <v>3946540</v>
          </cell>
        </row>
        <row r="62">
          <cell r="C62">
            <v>0</v>
          </cell>
        </row>
        <row r="63">
          <cell r="C63">
            <v>33415692</v>
          </cell>
        </row>
        <row r="64">
          <cell r="C64">
            <v>0</v>
          </cell>
        </row>
        <row r="67">
          <cell r="C67">
            <v>20836764</v>
          </cell>
        </row>
        <row r="68">
          <cell r="C68">
            <v>16675022.529999999</v>
          </cell>
        </row>
        <row r="69">
          <cell r="C69">
            <v>158987.88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4002753.59</v>
          </cell>
        </row>
        <row r="73">
          <cell r="C73">
            <v>0</v>
          </cell>
        </row>
        <row r="74">
          <cell r="C74">
            <v>9007240</v>
          </cell>
        </row>
        <row r="75">
          <cell r="C75">
            <v>148083658</v>
          </cell>
        </row>
        <row r="76">
          <cell r="C76">
            <v>1000000</v>
          </cell>
        </row>
        <row r="77">
          <cell r="C77">
            <v>0</v>
          </cell>
        </row>
        <row r="78">
          <cell r="C78">
            <v>14215932</v>
          </cell>
        </row>
        <row r="81">
          <cell r="C81">
            <v>0</v>
          </cell>
        </row>
        <row r="82">
          <cell r="C82">
            <v>21925223</v>
          </cell>
        </row>
        <row r="83">
          <cell r="C83">
            <v>32650777</v>
          </cell>
        </row>
        <row r="88">
          <cell r="C88">
            <v>41945904</v>
          </cell>
        </row>
        <row r="89">
          <cell r="C89">
            <v>0</v>
          </cell>
        </row>
        <row r="90">
          <cell r="C90">
            <v>14600000</v>
          </cell>
        </row>
        <row r="91">
          <cell r="C91">
            <v>0</v>
          </cell>
        </row>
        <row r="92">
          <cell r="C92">
            <v>6000000</v>
          </cell>
        </row>
        <row r="93">
          <cell r="C93">
            <v>0</v>
          </cell>
        </row>
        <row r="94">
          <cell r="C94">
            <v>41000000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tabSelected="1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BILECO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BILECO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975721209</v>
      </c>
      <c r="C16" s="15">
        <v>324715697.53000003</v>
      </c>
      <c r="D16" s="15">
        <f>+C16-B16</f>
        <v>-651005511.47000003</v>
      </c>
      <c r="E16" s="16">
        <f t="shared" ref="E16:E42" si="0">+D16/B16*100</f>
        <v>-66.720442833993985</v>
      </c>
    </row>
    <row r="17" spans="1:5" ht="15" customHeight="1" x14ac:dyDescent="0.3">
      <c r="A17" s="17" t="s">
        <v>11</v>
      </c>
      <c r="B17" s="18">
        <f>[1]SCF!C13</f>
        <v>777710930</v>
      </c>
      <c r="C17" s="18">
        <v>279926128.04000002</v>
      </c>
      <c r="D17" s="18">
        <f t="shared" ref="D17:D42" si="1">+C17-B17</f>
        <v>-497784801.95999998</v>
      </c>
      <c r="E17" s="19">
        <f t="shared" ref="E17:E18" si="2">IFERROR(+D17/B17*100,0)</f>
        <v>-64.006404276715003</v>
      </c>
    </row>
    <row r="18" spans="1:5" ht="15" customHeight="1" x14ac:dyDescent="0.3">
      <c r="A18" s="17" t="s">
        <v>12</v>
      </c>
      <c r="B18" s="18">
        <f>[1]SCF!C14</f>
        <v>72751332</v>
      </c>
      <c r="C18" s="18">
        <v>11593558.020000001</v>
      </c>
      <c r="D18" s="18">
        <f t="shared" si="1"/>
        <v>-61157773.979999997</v>
      </c>
      <c r="E18" s="19">
        <f t="shared" si="2"/>
        <v>-84.064129547483745</v>
      </c>
    </row>
    <row r="19" spans="1:5" ht="15" customHeight="1" x14ac:dyDescent="0.3">
      <c r="A19" s="20" t="s">
        <v>13</v>
      </c>
      <c r="B19" s="15">
        <f>[1]SCF!C15</f>
        <v>25184458</v>
      </c>
      <c r="C19" s="21">
        <v>5046896.18</v>
      </c>
      <c r="D19" s="21">
        <f t="shared" si="1"/>
        <v>-20137561.82</v>
      </c>
      <c r="E19" s="22">
        <f t="shared" si="0"/>
        <v>-79.960274785345788</v>
      </c>
    </row>
    <row r="20" spans="1:5" ht="15" customHeight="1" x14ac:dyDescent="0.3">
      <c r="A20" s="23" t="s">
        <v>14</v>
      </c>
      <c r="B20" s="18">
        <f>[1]SCF!C16</f>
        <v>8660345</v>
      </c>
      <c r="C20" s="18">
        <v>4077077.6099999994</v>
      </c>
      <c r="D20" s="18">
        <f t="shared" si="1"/>
        <v>-4583267.3900000006</v>
      </c>
      <c r="E20" s="19">
        <f t="shared" ref="E20:E28" si="3">IFERROR(+D20/B20*100,0)</f>
        <v>-52.922457361687101</v>
      </c>
    </row>
    <row r="21" spans="1:5" ht="15" customHeight="1" x14ac:dyDescent="0.3">
      <c r="A21" s="23" t="s">
        <v>15</v>
      </c>
      <c r="B21" s="18">
        <f>[1]SCF!C17</f>
        <v>82572</v>
      </c>
      <c r="C21" s="18">
        <v>37036.51</v>
      </c>
      <c r="D21" s="18">
        <f t="shared" si="1"/>
        <v>-45535.49</v>
      </c>
      <c r="E21" s="19">
        <f t="shared" si="3"/>
        <v>-55.146405561207189</v>
      </c>
    </row>
    <row r="22" spans="1:5" ht="15" customHeight="1" x14ac:dyDescent="0.3">
      <c r="A22" s="23" t="s">
        <v>16</v>
      </c>
      <c r="B22" s="18">
        <f>[1]SCF!C18</f>
        <v>0</v>
      </c>
      <c r="C22" s="18">
        <v>36.4</v>
      </c>
      <c r="D22" s="18">
        <f t="shared" si="1"/>
        <v>36.4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0</v>
      </c>
      <c r="C23" s="18">
        <v>819.46999999999991</v>
      </c>
      <c r="D23" s="18">
        <f t="shared" si="1"/>
        <v>819.46999999999991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2078871</v>
      </c>
      <c r="C24" s="18">
        <v>931926.19000000018</v>
      </c>
      <c r="D24" s="18">
        <f t="shared" si="1"/>
        <v>-1146944.8099999998</v>
      </c>
      <c r="E24" s="19">
        <f t="shared" si="3"/>
        <v>-55.1715238704085</v>
      </c>
    </row>
    <row r="25" spans="1:5" ht="15" customHeight="1" x14ac:dyDescent="0.3">
      <c r="A25" s="23" t="s">
        <v>19</v>
      </c>
      <c r="B25" s="18">
        <f>[1]SCF!C21</f>
        <v>14362670</v>
      </c>
      <c r="C25" s="18">
        <v>0</v>
      </c>
      <c r="D25" s="18">
        <f t="shared" si="1"/>
        <v>-14362670</v>
      </c>
      <c r="E25" s="19">
        <f t="shared" si="3"/>
        <v>-100</v>
      </c>
    </row>
    <row r="26" spans="1:5" ht="15" customHeight="1" x14ac:dyDescent="0.3">
      <c r="A26" s="17" t="s">
        <v>20</v>
      </c>
      <c r="B26" s="18">
        <f>[1]SCF!C22</f>
        <v>4774604</v>
      </c>
      <c r="C26" s="18">
        <v>29086.87</v>
      </c>
      <c r="D26" s="18">
        <f t="shared" si="1"/>
        <v>-4745517.13</v>
      </c>
      <c r="E26" s="19">
        <f t="shared" si="3"/>
        <v>-99.390800367946738</v>
      </c>
    </row>
    <row r="27" spans="1:5" ht="15" customHeight="1" x14ac:dyDescent="0.3">
      <c r="A27" s="17" t="s">
        <v>21</v>
      </c>
      <c r="B27" s="18">
        <f>[1]SCF!C23</f>
        <v>95299885</v>
      </c>
      <c r="C27" s="18">
        <v>28120028.420000002</v>
      </c>
      <c r="D27" s="18">
        <f t="shared" si="1"/>
        <v>-67179856.579999998</v>
      </c>
      <c r="E27" s="19">
        <f t="shared" si="3"/>
        <v>-70.493114005331691</v>
      </c>
    </row>
    <row r="28" spans="1:5" ht="15" customHeight="1" x14ac:dyDescent="0.3">
      <c r="A28" s="17" t="s">
        <v>22</v>
      </c>
      <c r="B28" s="18">
        <f>[1]SCF!C24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[1]SCF!C25</f>
        <v>11000000</v>
      </c>
      <c r="C29" s="15">
        <v>37138480.659999996</v>
      </c>
      <c r="D29" s="15">
        <f t="shared" si="1"/>
        <v>26138480.659999996</v>
      </c>
      <c r="E29" s="16">
        <f t="shared" si="0"/>
        <v>237.6225514545454</v>
      </c>
    </row>
    <row r="30" spans="1:5" ht="15" customHeight="1" x14ac:dyDescent="0.3">
      <c r="A30" s="17" t="s">
        <v>24</v>
      </c>
      <c r="B30" s="18">
        <f>[1]SCF!C26</f>
        <v>6500000</v>
      </c>
      <c r="C30" s="18">
        <v>3010182.91</v>
      </c>
      <c r="D30" s="18">
        <f t="shared" si="1"/>
        <v>-3489817.09</v>
      </c>
      <c r="E30" s="19">
        <f t="shared" ref="E30:E32" si="4">IFERROR(+D30/B30*100,0)</f>
        <v>-53.689493692307686</v>
      </c>
    </row>
    <row r="31" spans="1:5" ht="15" customHeight="1" x14ac:dyDescent="0.3">
      <c r="A31" s="17" t="s">
        <v>25</v>
      </c>
      <c r="B31" s="18">
        <f>[1]SCF!C27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[1]SCF!C28</f>
        <v>4500000</v>
      </c>
      <c r="C32" s="18">
        <v>34128297.75</v>
      </c>
      <c r="D32" s="18">
        <f t="shared" si="1"/>
        <v>29628297.75</v>
      </c>
      <c r="E32" s="19">
        <f t="shared" si="4"/>
        <v>658.40661666666676</v>
      </c>
    </row>
    <row r="33" spans="1:5" x14ac:dyDescent="0.3">
      <c r="A33" s="14" t="s">
        <v>27</v>
      </c>
      <c r="B33" s="15">
        <f>[1]SCF!C29</f>
        <v>236030765</v>
      </c>
      <c r="C33" s="15">
        <v>0</v>
      </c>
      <c r="D33" s="15">
        <f t="shared" si="1"/>
        <v>-236030765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[1]SCF!C30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[1]SCF!C31</f>
        <v>236030765</v>
      </c>
      <c r="C35" s="18">
        <v>0</v>
      </c>
      <c r="D35" s="18">
        <f t="shared" si="1"/>
        <v>-236030765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9009462</v>
      </c>
      <c r="C38" s="18">
        <v>0</v>
      </c>
      <c r="D38" s="18">
        <f t="shared" si="1"/>
        <v>-9009462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0</v>
      </c>
      <c r="C40" s="18">
        <v>23286334.800000001</v>
      </c>
      <c r="D40" s="18">
        <f t="shared" si="1"/>
        <v>23286334.800000001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[1]SCF!C37</f>
        <v>3385452</v>
      </c>
      <c r="C41" s="18">
        <v>0</v>
      </c>
      <c r="D41" s="18">
        <f t="shared" si="1"/>
        <v>-3385452</v>
      </c>
      <c r="E41" s="19">
        <f t="shared" si="5"/>
        <v>-100</v>
      </c>
    </row>
    <row r="42" spans="1:5" ht="15" customHeight="1" x14ac:dyDescent="0.3">
      <c r="A42" s="25" t="s">
        <v>36</v>
      </c>
      <c r="B42" s="26">
        <f>[1]SCF!C38</f>
        <v>1235146888</v>
      </c>
      <c r="C42" s="27">
        <v>385140512.99000007</v>
      </c>
      <c r="D42" s="27">
        <f t="shared" si="1"/>
        <v>-850006375.00999999</v>
      </c>
      <c r="E42" s="28">
        <f t="shared" si="0"/>
        <v>-68.818242046204304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668803998</v>
      </c>
      <c r="C45" s="18">
        <v>263597040.38999999</v>
      </c>
      <c r="D45" s="18">
        <f>C45-B45</f>
        <v>-405206957.61000001</v>
      </c>
      <c r="E45" s="19">
        <f>IFERROR(+D45/B45*100,0)</f>
        <v>-60.586802534335327</v>
      </c>
    </row>
    <row r="46" spans="1:5" ht="15" customHeight="1" x14ac:dyDescent="0.3">
      <c r="A46" s="14" t="s">
        <v>39</v>
      </c>
      <c r="B46" s="15">
        <f>[1]SCF!C42</f>
        <v>129855548</v>
      </c>
      <c r="C46" s="15">
        <v>47194766.140000001</v>
      </c>
      <c r="D46" s="15">
        <f t="shared" ref="D46:D61" si="6">+B46-C46</f>
        <v>82660781.859999999</v>
      </c>
      <c r="E46" s="16">
        <f t="shared" ref="E46" si="7">+D46/B46*100</f>
        <v>63.655949347655138</v>
      </c>
    </row>
    <row r="47" spans="1:5" ht="15" customHeight="1" x14ac:dyDescent="0.3">
      <c r="A47" s="17" t="s">
        <v>40</v>
      </c>
      <c r="B47" s="18">
        <f>[1]SCF!C43</f>
        <v>42988482</v>
      </c>
      <c r="C47" s="18">
        <v>20475156.41</v>
      </c>
      <c r="D47" s="18">
        <f t="shared" si="6"/>
        <v>22513325.59</v>
      </c>
      <c r="E47" s="19">
        <f t="shared" ref="E47:E61" si="8">IFERROR(+D47/B47*100,0)</f>
        <v>52.370599152582308</v>
      </c>
    </row>
    <row r="48" spans="1:5" ht="15" customHeight="1" x14ac:dyDescent="0.3">
      <c r="A48" s="17" t="s">
        <v>41</v>
      </c>
      <c r="B48" s="18">
        <f>[1]SCF!C44</f>
        <v>5361505</v>
      </c>
      <c r="C48" s="18">
        <v>1697085.1600000001</v>
      </c>
      <c r="D48" s="18">
        <f t="shared" si="6"/>
        <v>3664419.84</v>
      </c>
      <c r="E48" s="19">
        <f t="shared" si="8"/>
        <v>68.346851117363499</v>
      </c>
    </row>
    <row r="49" spans="1:5" ht="15" customHeight="1" x14ac:dyDescent="0.3">
      <c r="A49" s="17" t="s">
        <v>42</v>
      </c>
      <c r="B49" s="18">
        <f>[1]SCF!C45</f>
        <v>11583034</v>
      </c>
      <c r="C49" s="18">
        <v>6232359.9900000002</v>
      </c>
      <c r="D49" s="18">
        <f t="shared" si="6"/>
        <v>5350674.01</v>
      </c>
      <c r="E49" s="19">
        <f t="shared" si="8"/>
        <v>46.194062885423627</v>
      </c>
    </row>
    <row r="50" spans="1:5" ht="15" customHeight="1" x14ac:dyDescent="0.3">
      <c r="A50" s="17" t="s">
        <v>43</v>
      </c>
      <c r="B50" s="18">
        <f>[1]SCF!C46</f>
        <v>4344160</v>
      </c>
      <c r="C50" s="18">
        <v>693871.38</v>
      </c>
      <c r="D50" s="18">
        <f t="shared" si="6"/>
        <v>3650288.62</v>
      </c>
      <c r="E50" s="19">
        <f t="shared" si="8"/>
        <v>84.027490239770174</v>
      </c>
    </row>
    <row r="51" spans="1:5" ht="15" customHeight="1" x14ac:dyDescent="0.3">
      <c r="A51" s="17" t="s">
        <v>44</v>
      </c>
      <c r="B51" s="18">
        <f>[1]SCF!C47</f>
        <v>3035188</v>
      </c>
      <c r="C51" s="18">
        <v>1489621.0100000002</v>
      </c>
      <c r="D51" s="18">
        <f t="shared" si="6"/>
        <v>1545566.9899999998</v>
      </c>
      <c r="E51" s="19">
        <f t="shared" si="8"/>
        <v>50.921622976896316</v>
      </c>
    </row>
    <row r="52" spans="1:5" x14ac:dyDescent="0.3">
      <c r="A52" s="17" t="s">
        <v>45</v>
      </c>
      <c r="B52" s="18">
        <f>[1]SCF!C48</f>
        <v>3325450</v>
      </c>
      <c r="C52" s="18">
        <v>1174712.33</v>
      </c>
      <c r="D52" s="18">
        <f t="shared" si="6"/>
        <v>2150737.67</v>
      </c>
      <c r="E52" s="19">
        <f t="shared" si="8"/>
        <v>64.675086679998202</v>
      </c>
    </row>
    <row r="53" spans="1:5" ht="15" customHeight="1" x14ac:dyDescent="0.3">
      <c r="A53" s="17" t="s">
        <v>46</v>
      </c>
      <c r="B53" s="18">
        <f>[1]SCF!C49</f>
        <v>9911518</v>
      </c>
      <c r="C53" s="18">
        <v>2444729.9899999998</v>
      </c>
      <c r="D53" s="18">
        <f t="shared" si="6"/>
        <v>7466788.0099999998</v>
      </c>
      <c r="E53" s="19">
        <f t="shared" si="8"/>
        <v>75.33445441959546</v>
      </c>
    </row>
    <row r="54" spans="1:5" ht="15" customHeight="1" x14ac:dyDescent="0.3">
      <c r="A54" s="17" t="s">
        <v>47</v>
      </c>
      <c r="B54" s="18">
        <f>[1]SCF!C50</f>
        <v>23822748</v>
      </c>
      <c r="C54" s="18">
        <v>5738787.2799999993</v>
      </c>
      <c r="D54" s="18">
        <f t="shared" si="6"/>
        <v>18083960.719999999</v>
      </c>
      <c r="E54" s="19">
        <f t="shared" si="8"/>
        <v>75.910473132654545</v>
      </c>
    </row>
    <row r="55" spans="1:5" ht="15" customHeight="1" x14ac:dyDescent="0.3">
      <c r="A55" s="17" t="s">
        <v>48</v>
      </c>
      <c r="B55" s="18">
        <f>[1]SCF!C51</f>
        <v>1976400</v>
      </c>
      <c r="C55" s="18">
        <v>908081.94000000006</v>
      </c>
      <c r="D55" s="18">
        <f t="shared" si="6"/>
        <v>1068318.06</v>
      </c>
      <c r="E55" s="19">
        <f t="shared" si="8"/>
        <v>54.053737097753498</v>
      </c>
    </row>
    <row r="56" spans="1:5" ht="15" customHeight="1" x14ac:dyDescent="0.3">
      <c r="A56" s="17" t="s">
        <v>49</v>
      </c>
      <c r="B56" s="18">
        <f>[1]SCF!C52</f>
        <v>1724000</v>
      </c>
      <c r="C56" s="18">
        <v>780100</v>
      </c>
      <c r="D56" s="18">
        <f t="shared" si="6"/>
        <v>943900</v>
      </c>
      <c r="E56" s="19">
        <f t="shared" si="8"/>
        <v>54.750580046403705</v>
      </c>
    </row>
    <row r="57" spans="1:5" ht="15" customHeight="1" x14ac:dyDescent="0.3">
      <c r="A57" s="17" t="s">
        <v>50</v>
      </c>
      <c r="B57" s="18">
        <f>[1]SCF!C53</f>
        <v>4777249</v>
      </c>
      <c r="C57" s="18">
        <v>1319148.8600000001</v>
      </c>
      <c r="D57" s="18">
        <f t="shared" si="6"/>
        <v>3458100.1399999997</v>
      </c>
      <c r="E57" s="19">
        <f t="shared" si="8"/>
        <v>72.386851512240611</v>
      </c>
    </row>
    <row r="58" spans="1:5" ht="15" customHeight="1" x14ac:dyDescent="0.3">
      <c r="A58" s="17" t="s">
        <v>51</v>
      </c>
      <c r="B58" s="18">
        <f>[1]SCF!C54</f>
        <v>6545250</v>
      </c>
      <c r="C58" s="18">
        <v>547269.21000000008</v>
      </c>
      <c r="D58" s="18">
        <f t="shared" si="6"/>
        <v>5997980.79</v>
      </c>
      <c r="E58" s="19">
        <f t="shared" si="8"/>
        <v>91.638681333791681</v>
      </c>
    </row>
    <row r="59" spans="1:5" ht="15" customHeight="1" x14ac:dyDescent="0.3">
      <c r="A59" s="17" t="s">
        <v>52</v>
      </c>
      <c r="B59" s="18">
        <f>[1]SCF!C55</f>
        <v>6789850</v>
      </c>
      <c r="C59" s="18">
        <v>1430812.92</v>
      </c>
      <c r="D59" s="18">
        <f t="shared" si="6"/>
        <v>5359037.08</v>
      </c>
      <c r="E59" s="19">
        <f t="shared" si="8"/>
        <v>78.92717924549143</v>
      </c>
    </row>
    <row r="60" spans="1:5" ht="15" customHeight="1" x14ac:dyDescent="0.3">
      <c r="A60" s="17" t="s">
        <v>53</v>
      </c>
      <c r="B60" s="18">
        <f>[1]SCF!C56</f>
        <v>655350</v>
      </c>
      <c r="C60" s="18">
        <v>169584.55</v>
      </c>
      <c r="D60" s="18">
        <f t="shared" si="6"/>
        <v>485765.45</v>
      </c>
      <c r="E60" s="19">
        <f t="shared" si="8"/>
        <v>74.123056382085906</v>
      </c>
    </row>
    <row r="61" spans="1:5" ht="15" customHeight="1" x14ac:dyDescent="0.3">
      <c r="A61" s="17" t="s">
        <v>54</v>
      </c>
      <c r="B61" s="18">
        <f>[1]SCF!C57</f>
        <v>3015364</v>
      </c>
      <c r="C61" s="18">
        <v>2093445.1099999999</v>
      </c>
      <c r="D61" s="18">
        <f t="shared" si="6"/>
        <v>921918.89000000013</v>
      </c>
      <c r="E61" s="19">
        <f t="shared" si="8"/>
        <v>30.574049766462689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27126764</v>
      </c>
      <c r="C63" s="18">
        <v>0</v>
      </c>
      <c r="D63" s="18">
        <f t="shared" ref="D63:D67" si="9">C63-B63</f>
        <v>-27126764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[1]SCF!C61</f>
        <v>2063072</v>
      </c>
      <c r="C64" s="18">
        <v>0</v>
      </c>
      <c r="D64" s="18">
        <f t="shared" si="9"/>
        <v>-2063072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[1]SCF!C62</f>
        <v>3404164</v>
      </c>
      <c r="C65" s="18">
        <v>0</v>
      </c>
      <c r="D65" s="18">
        <f t="shared" si="9"/>
        <v>-3404164</v>
      </c>
      <c r="E65" s="19">
        <f t="shared" si="10"/>
        <v>-100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32594000</v>
      </c>
      <c r="C68" s="31">
        <v>0</v>
      </c>
      <c r="D68" s="31">
        <f t="shared" ref="D68" si="11">+C68-B68</f>
        <v>-32594000</v>
      </c>
      <c r="E68" s="32">
        <f t="shared" ref="E68" si="12">+D68/B68*100</f>
        <v>-100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25184458</v>
      </c>
      <c r="C70" s="15">
        <v>4778096.8000000007</v>
      </c>
      <c r="D70" s="15">
        <f t="shared" ref="D70:D82" si="13">+C70-B70</f>
        <v>-20406361.199999999</v>
      </c>
      <c r="E70" s="16">
        <f t="shared" ref="E70:E82" si="14">+D70/B70*100</f>
        <v>-81.027597258594966</v>
      </c>
    </row>
    <row r="71" spans="1:5" ht="15" customHeight="1" x14ac:dyDescent="0.3">
      <c r="A71" s="17" t="s">
        <v>14</v>
      </c>
      <c r="B71" s="18">
        <f>[1]SCF!C68</f>
        <v>8660345</v>
      </c>
      <c r="C71" s="18">
        <v>3830328.3200000003</v>
      </c>
      <c r="D71" s="18">
        <f t="shared" si="13"/>
        <v>-4830016.68</v>
      </c>
      <c r="E71" s="19">
        <f t="shared" ref="E71:E81" si="15">IFERROR(+D71/B71*100,0)</f>
        <v>-55.771642815615309</v>
      </c>
    </row>
    <row r="72" spans="1:5" ht="15" customHeight="1" x14ac:dyDescent="0.3">
      <c r="A72" s="17" t="s">
        <v>15</v>
      </c>
      <c r="B72" s="18">
        <f>[1]SCF!C69</f>
        <v>82572</v>
      </c>
      <c r="C72" s="18">
        <v>36190.450000000004</v>
      </c>
      <c r="D72" s="18">
        <f t="shared" si="13"/>
        <v>-46381.549999999996</v>
      </c>
      <c r="E72" s="19">
        <f t="shared" si="15"/>
        <v>-56.171038608729354</v>
      </c>
    </row>
    <row r="73" spans="1:5" ht="15" customHeight="1" x14ac:dyDescent="0.3">
      <c r="A73" s="17" t="s">
        <v>16</v>
      </c>
      <c r="B73" s="18">
        <f>[1]SCF!C70</f>
        <v>0</v>
      </c>
      <c r="C73" s="18">
        <v>35.549999999999997</v>
      </c>
      <c r="D73" s="18">
        <f t="shared" si="13"/>
        <v>35.549999999999997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0</v>
      </c>
      <c r="C74" s="18">
        <v>926.45999999999992</v>
      </c>
      <c r="D74" s="18">
        <f t="shared" si="13"/>
        <v>926.45999999999992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2078871</v>
      </c>
      <c r="C75" s="18">
        <v>910616.02</v>
      </c>
      <c r="D75" s="18">
        <f t="shared" si="13"/>
        <v>-1168254.98</v>
      </c>
      <c r="E75" s="19">
        <f t="shared" si="15"/>
        <v>-56.196607677917484</v>
      </c>
    </row>
    <row r="76" spans="1:5" ht="15" customHeight="1" x14ac:dyDescent="0.3">
      <c r="A76" s="17" t="s">
        <v>19</v>
      </c>
      <c r="B76" s="18">
        <f>[1]SCF!C73</f>
        <v>14362670</v>
      </c>
      <c r="C76" s="18">
        <v>0</v>
      </c>
      <c r="D76" s="18">
        <f t="shared" si="13"/>
        <v>-14362670</v>
      </c>
      <c r="E76" s="19">
        <f t="shared" si="15"/>
        <v>-100</v>
      </c>
    </row>
    <row r="77" spans="1:5" x14ac:dyDescent="0.3">
      <c r="A77" s="24" t="s">
        <v>65</v>
      </c>
      <c r="B77" s="18">
        <f>[1]SCF!C74</f>
        <v>4774604</v>
      </c>
      <c r="C77" s="18">
        <v>147646.89000000001</v>
      </c>
      <c r="D77" s="18">
        <f t="shared" ref="D77:D81" si="16">C77-B77</f>
        <v>-4626957.1100000003</v>
      </c>
      <c r="E77" s="19">
        <f t="shared" si="15"/>
        <v>-96.907662080457357</v>
      </c>
    </row>
    <row r="78" spans="1:5" x14ac:dyDescent="0.3">
      <c r="A78" s="24" t="s">
        <v>66</v>
      </c>
      <c r="B78" s="18">
        <f>[1]SCF!C75</f>
        <v>95299885</v>
      </c>
      <c r="C78" s="18">
        <v>505204.82</v>
      </c>
      <c r="D78" s="18">
        <f t="shared" si="16"/>
        <v>-94794680.180000007</v>
      </c>
      <c r="E78" s="19">
        <f t="shared" si="15"/>
        <v>-99.469878877608309</v>
      </c>
    </row>
    <row r="79" spans="1:5" ht="15" customHeight="1" x14ac:dyDescent="0.3">
      <c r="A79" s="24" t="s">
        <v>67</v>
      </c>
      <c r="B79" s="18">
        <f>[1]SCF!C76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[1]SCF!C77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[1]SCF!C78</f>
        <v>3385452</v>
      </c>
      <c r="C81" s="18">
        <v>0</v>
      </c>
      <c r="D81" s="18">
        <f t="shared" si="16"/>
        <v>-3385452</v>
      </c>
      <c r="E81" s="19">
        <f t="shared" si="15"/>
        <v>-100</v>
      </c>
    </row>
    <row r="82" spans="1:5" ht="15" customHeight="1" x14ac:dyDescent="0.3">
      <c r="A82" s="30" t="s">
        <v>70</v>
      </c>
      <c r="B82" s="15">
        <f>+B70+B77+B78+B79+B80+B81</f>
        <v>128644399</v>
      </c>
      <c r="C82" s="31">
        <v>5430948.5100000007</v>
      </c>
      <c r="D82" s="31">
        <f t="shared" si="13"/>
        <v>-123213450.48999999</v>
      </c>
      <c r="E82" s="32">
        <f t="shared" si="14"/>
        <v>-95.778324938966051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9009462</v>
      </c>
      <c r="C84" s="18">
        <v>0</v>
      </c>
      <c r="D84" s="18">
        <f t="shared" ref="D84:D88" si="17">+C84-B84</f>
        <v>-9009462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[1]SCF!C82</f>
        <v>253082915</v>
      </c>
      <c r="C85" s="18">
        <v>23286334.800000001</v>
      </c>
      <c r="D85" s="18">
        <f t="shared" si="17"/>
        <v>-229796580.19999999</v>
      </c>
      <c r="E85" s="19">
        <f t="shared" si="18"/>
        <v>-90.798930540214457</v>
      </c>
    </row>
    <row r="86" spans="1:5" ht="15" customHeight="1" x14ac:dyDescent="0.3">
      <c r="A86" s="24" t="s">
        <v>74</v>
      </c>
      <c r="B86" s="18">
        <f>[1]SCF!C83</f>
        <v>1900000</v>
      </c>
      <c r="C86" s="18">
        <v>0</v>
      </c>
      <c r="D86" s="18">
        <f t="shared" si="17"/>
        <v>-1900000</v>
      </c>
      <c r="E86" s="19">
        <f t="shared" si="18"/>
        <v>-100</v>
      </c>
    </row>
    <row r="87" spans="1:5" ht="15" customHeight="1" x14ac:dyDescent="0.3">
      <c r="A87" s="30" t="s">
        <v>75</v>
      </c>
      <c r="B87" s="33">
        <f>+B84+B85+B86</f>
        <v>263992377</v>
      </c>
      <c r="C87" s="31">
        <v>23286334.800000001</v>
      </c>
      <c r="D87" s="31">
        <f t="shared" si="17"/>
        <v>-240706042.19999999</v>
      </c>
      <c r="E87" s="32">
        <f>+D87/B87*100</f>
        <v>-91.179163934722254</v>
      </c>
    </row>
    <row r="88" spans="1:5" ht="18" customHeight="1" x14ac:dyDescent="0.3">
      <c r="A88" s="25" t="s">
        <v>76</v>
      </c>
      <c r="B88" s="27">
        <f>+B45+B46+B68+B82+B87</f>
        <v>1223890322</v>
      </c>
      <c r="C88" s="27">
        <v>339509089.83999997</v>
      </c>
      <c r="D88" s="27">
        <f t="shared" si="17"/>
        <v>-884381232.16000009</v>
      </c>
      <c r="E88" s="28">
        <f>+D88/B88*100</f>
        <v>-72.25984357117909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19855237</v>
      </c>
      <c r="C91" s="18">
        <v>11593558.020000001</v>
      </c>
      <c r="D91" s="18">
        <f t="shared" ref="D91:D98" si="19">+C91-B91</f>
        <v>-8261678.9799999986</v>
      </c>
      <c r="E91" s="19">
        <f>IFERROR(+D91/B91*100,0)</f>
        <v>-41.609571217910911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5000000</v>
      </c>
      <c r="C93" s="18">
        <v>8382869.2299999995</v>
      </c>
      <c r="D93" s="18">
        <f t="shared" si="19"/>
        <v>3382869.2299999995</v>
      </c>
      <c r="E93" s="19">
        <f t="shared" si="20"/>
        <v>67.657384599999986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2859915</v>
      </c>
      <c r="C97" s="18">
        <v>0</v>
      </c>
      <c r="D97" s="18">
        <f t="shared" si="19"/>
        <v>-2859915</v>
      </c>
      <c r="E97" s="19">
        <f t="shared" si="20"/>
        <v>-100</v>
      </c>
    </row>
    <row r="98" spans="1:5" ht="15" customHeight="1" x14ac:dyDescent="0.3">
      <c r="A98" s="30" t="s">
        <v>85</v>
      </c>
      <c r="B98" s="33">
        <f>SUM(B91:B97)</f>
        <v>27715152</v>
      </c>
      <c r="C98" s="31">
        <v>19976427.25</v>
      </c>
      <c r="D98" s="31">
        <f t="shared" si="19"/>
        <v>-7738724.75</v>
      </c>
      <c r="E98" s="32">
        <f t="shared" ref="E98" si="21">+D98/B98*100</f>
        <v>-27.92236084434969</v>
      </c>
    </row>
    <row r="99" spans="1:5" ht="15" customHeight="1" x14ac:dyDescent="0.3">
      <c r="A99" s="34" t="s">
        <v>86</v>
      </c>
      <c r="B99" s="35">
        <f>+B42-B88-B98</f>
        <v>-16458586</v>
      </c>
      <c r="C99" s="36">
        <v>25654995.900000095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50106147</v>
      </c>
      <c r="C100" s="18">
        <v>56893389.079999998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33647561</v>
      </c>
      <c r="C101" s="36">
        <v>82548384.980000094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SAMELCO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+[10]SCF!$C$2</f>
        <v>SAMELCO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[10]SCF!C12</f>
        <v>1797838080.8499999</v>
      </c>
      <c r="C16" s="15">
        <v>731702623.46000004</v>
      </c>
      <c r="D16" s="15">
        <f>+C16-B16</f>
        <v>-1066135457.3899999</v>
      </c>
      <c r="E16" s="16">
        <f t="shared" ref="E16:E42" si="0">+D16/B16*100</f>
        <v>-59.300972025575383</v>
      </c>
    </row>
    <row r="17" spans="1:5" ht="15" customHeight="1" x14ac:dyDescent="0.3">
      <c r="A17" s="17" t="s">
        <v>11</v>
      </c>
      <c r="B17" s="18">
        <f>[10]SCF!C13</f>
        <v>1537615216.55</v>
      </c>
      <c r="C17" s="18">
        <v>618406682.54000008</v>
      </c>
      <c r="D17" s="18">
        <f t="shared" ref="D17:D42" si="1">+C17-B17</f>
        <v>-919208534.00999987</v>
      </c>
      <c r="E17" s="19">
        <f t="shared" ref="E17:E18" si="2">IFERROR(+D17/B17*100,0)</f>
        <v>-59.781441033892705</v>
      </c>
    </row>
    <row r="18" spans="1:5" ht="15" customHeight="1" x14ac:dyDescent="0.3">
      <c r="A18" s="17" t="s">
        <v>12</v>
      </c>
      <c r="B18" s="18">
        <f>[10]SCF!C14</f>
        <v>62109755.600000001</v>
      </c>
      <c r="C18" s="18">
        <v>41040835.049999997</v>
      </c>
      <c r="D18" s="18">
        <f t="shared" si="1"/>
        <v>-21068920.550000004</v>
      </c>
      <c r="E18" s="19">
        <f t="shared" si="2"/>
        <v>-33.922079303754344</v>
      </c>
    </row>
    <row r="19" spans="1:5" ht="15" customHeight="1" x14ac:dyDescent="0.3">
      <c r="A19" s="20" t="s">
        <v>13</v>
      </c>
      <c r="B19" s="15">
        <f>[10]SCF!C15</f>
        <v>31842365.640000001</v>
      </c>
      <c r="C19" s="21">
        <v>9267684.7199999988</v>
      </c>
      <c r="D19" s="21">
        <f t="shared" si="1"/>
        <v>-22574680.920000002</v>
      </c>
      <c r="E19" s="22">
        <f t="shared" si="0"/>
        <v>-70.895112427331583</v>
      </c>
    </row>
    <row r="20" spans="1:5" ht="15" customHeight="1" x14ac:dyDescent="0.3">
      <c r="A20" s="23" t="s">
        <v>14</v>
      </c>
      <c r="B20" s="18">
        <f>[10]SCF!C16</f>
        <v>31842365.640000001</v>
      </c>
      <c r="C20" s="18">
        <v>7398055.629999999</v>
      </c>
      <c r="D20" s="18">
        <f t="shared" si="1"/>
        <v>-24444310.010000002</v>
      </c>
      <c r="E20" s="19">
        <f t="shared" ref="E20:E28" si="3">IFERROR(+D20/B20*100,0)</f>
        <v>-76.766626846635262</v>
      </c>
    </row>
    <row r="21" spans="1:5" ht="15" customHeight="1" x14ac:dyDescent="0.3">
      <c r="A21" s="23" t="s">
        <v>15</v>
      </c>
      <c r="B21" s="18">
        <f>[10]SCF!C17</f>
        <v>0</v>
      </c>
      <c r="C21" s="18">
        <v>71298.97</v>
      </c>
      <c r="D21" s="18">
        <f t="shared" si="1"/>
        <v>71298.97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[10]SCF!C18</f>
        <v>0</v>
      </c>
      <c r="C22" s="18">
        <v>93.860000000000014</v>
      </c>
      <c r="D22" s="18">
        <f t="shared" si="1"/>
        <v>93.860000000000014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[10]SCF!C19</f>
        <v>0</v>
      </c>
      <c r="C23" s="18">
        <v>451.91999999999996</v>
      </c>
      <c r="D23" s="18">
        <f t="shared" si="1"/>
        <v>451.91999999999996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[10]SCF!C20</f>
        <v>0</v>
      </c>
      <c r="C24" s="18">
        <v>1797784.3399999999</v>
      </c>
      <c r="D24" s="18">
        <f t="shared" si="1"/>
        <v>1797784.3399999999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[10]SCF!C21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[10]SCF!C22</f>
        <v>0</v>
      </c>
      <c r="C26" s="18">
        <v>753059.71</v>
      </c>
      <c r="D26" s="18">
        <f t="shared" si="1"/>
        <v>753059.71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[10]SCF!C23</f>
        <v>166270743.06</v>
      </c>
      <c r="C27" s="18">
        <v>62234361.439999998</v>
      </c>
      <c r="D27" s="18">
        <f t="shared" si="1"/>
        <v>-104036381.62</v>
      </c>
      <c r="E27" s="19">
        <f t="shared" si="3"/>
        <v>-62.570467723511477</v>
      </c>
    </row>
    <row r="28" spans="1:5" ht="15" customHeight="1" x14ac:dyDescent="0.3">
      <c r="A28" s="17" t="s">
        <v>22</v>
      </c>
      <c r="B28" s="18">
        <f>[10]SCF!C24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[10]SCF!C25</f>
        <v>28600000</v>
      </c>
      <c r="C29" s="15">
        <v>20569629.310000002</v>
      </c>
      <c r="D29" s="15">
        <f t="shared" si="1"/>
        <v>-8030370.6899999976</v>
      </c>
      <c r="E29" s="16">
        <f t="shared" si="0"/>
        <v>-28.078219195804188</v>
      </c>
    </row>
    <row r="30" spans="1:5" ht="15" customHeight="1" x14ac:dyDescent="0.3">
      <c r="A30" s="17" t="s">
        <v>24</v>
      </c>
      <c r="B30" s="18">
        <f>[10]SCF!C26</f>
        <v>3000000</v>
      </c>
      <c r="C30" s="18">
        <v>1852047.15</v>
      </c>
      <c r="D30" s="18">
        <f t="shared" si="1"/>
        <v>-1147952.8500000001</v>
      </c>
      <c r="E30" s="19">
        <f t="shared" ref="E30:E32" si="4">IFERROR(+D30/B30*100,0)</f>
        <v>-38.265095000000002</v>
      </c>
    </row>
    <row r="31" spans="1:5" ht="15" customHeight="1" x14ac:dyDescent="0.3">
      <c r="A31" s="17" t="s">
        <v>25</v>
      </c>
      <c r="B31" s="18">
        <f>[10]SCF!C27</f>
        <v>600000</v>
      </c>
      <c r="C31" s="18">
        <v>0</v>
      </c>
      <c r="D31" s="18">
        <f t="shared" si="1"/>
        <v>-600000</v>
      </c>
      <c r="E31" s="19">
        <f t="shared" si="4"/>
        <v>-100</v>
      </c>
    </row>
    <row r="32" spans="1:5" x14ac:dyDescent="0.3">
      <c r="A32" s="17" t="s">
        <v>26</v>
      </c>
      <c r="B32" s="18">
        <f>[10]SCF!C28</f>
        <v>25000000</v>
      </c>
      <c r="C32" s="18">
        <v>18717582.160000004</v>
      </c>
      <c r="D32" s="18">
        <f t="shared" si="1"/>
        <v>-6282417.8399999961</v>
      </c>
      <c r="E32" s="19">
        <f t="shared" si="4"/>
        <v>-25.129671359999982</v>
      </c>
    </row>
    <row r="33" spans="1:5" x14ac:dyDescent="0.3">
      <c r="A33" s="14" t="s">
        <v>27</v>
      </c>
      <c r="B33" s="15">
        <f>[10]SCF!C29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[10]SCF!C30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[10]SCF!C31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[10]SCF!C32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[10]SCF!C33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[10]SCF!C34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[10]SCF!C35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[10]SCF!C36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[10]SCF!C37</f>
        <v>0</v>
      </c>
      <c r="C41" s="18">
        <v>16824906.440000001</v>
      </c>
      <c r="D41" s="18">
        <f t="shared" si="1"/>
        <v>16824906.440000001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[10]SCF!C38</f>
        <v>1826438080.8499999</v>
      </c>
      <c r="C42" s="27">
        <v>769097159.21000004</v>
      </c>
      <c r="D42" s="27">
        <f t="shared" si="1"/>
        <v>-1057340921.6399999</v>
      </c>
      <c r="E42" s="28">
        <f t="shared" si="0"/>
        <v>-57.890871457735237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[10]SCF!C41</f>
        <v>1359229022.99</v>
      </c>
      <c r="C45" s="18">
        <v>519603475.25</v>
      </c>
      <c r="D45" s="18">
        <f>C45-B45</f>
        <v>-839625547.74000001</v>
      </c>
      <c r="E45" s="19">
        <f>IFERROR(+D45/B45*100,0)</f>
        <v>-61.772190965508635</v>
      </c>
    </row>
    <row r="46" spans="1:5" ht="15" customHeight="1" x14ac:dyDescent="0.3">
      <c r="A46" s="14" t="s">
        <v>39</v>
      </c>
      <c r="B46" s="15">
        <f>[10]SCF!C42</f>
        <v>194219899</v>
      </c>
      <c r="C46" s="15">
        <v>109665632.13000003</v>
      </c>
      <c r="D46" s="15">
        <f t="shared" ref="D46:D61" si="6">+B46-C46</f>
        <v>84554266.869999975</v>
      </c>
      <c r="E46" s="16">
        <f t="shared" ref="E46" si="7">+D46/B46*100</f>
        <v>43.535326351909994</v>
      </c>
    </row>
    <row r="47" spans="1:5" ht="15" customHeight="1" x14ac:dyDescent="0.3">
      <c r="A47" s="17" t="s">
        <v>40</v>
      </c>
      <c r="B47" s="18">
        <f>[10]SCF!C43</f>
        <v>106778338</v>
      </c>
      <c r="C47" s="18">
        <v>55107247.580000006</v>
      </c>
      <c r="D47" s="18">
        <f t="shared" si="6"/>
        <v>51671090.419999994</v>
      </c>
      <c r="E47" s="19">
        <f t="shared" ref="E47:E61" si="8">IFERROR(+D47/B47*100,0)</f>
        <v>48.390985838344847</v>
      </c>
    </row>
    <row r="48" spans="1:5" ht="15" customHeight="1" x14ac:dyDescent="0.3">
      <c r="A48" s="17" t="s">
        <v>41</v>
      </c>
      <c r="B48" s="18">
        <f>[10]SCF!C44</f>
        <v>8534692</v>
      </c>
      <c r="C48" s="18">
        <v>4026935.02</v>
      </c>
      <c r="D48" s="18">
        <f t="shared" si="6"/>
        <v>4507756.9800000004</v>
      </c>
      <c r="E48" s="19">
        <f t="shared" si="8"/>
        <v>52.816867673725078</v>
      </c>
    </row>
    <row r="49" spans="1:5" ht="15" customHeight="1" x14ac:dyDescent="0.3">
      <c r="A49" s="17" t="s">
        <v>42</v>
      </c>
      <c r="B49" s="18">
        <f>[10]SCF!C45</f>
        <v>27180720</v>
      </c>
      <c r="C49" s="18">
        <v>23479970.410000004</v>
      </c>
      <c r="D49" s="18">
        <f t="shared" si="6"/>
        <v>3700749.5899999961</v>
      </c>
      <c r="E49" s="19">
        <f t="shared" si="8"/>
        <v>13.615347901012173</v>
      </c>
    </row>
    <row r="50" spans="1:5" ht="15" customHeight="1" x14ac:dyDescent="0.3">
      <c r="A50" s="17" t="s">
        <v>43</v>
      </c>
      <c r="B50" s="18">
        <f>[10]SCF!C46</f>
        <v>3640128</v>
      </c>
      <c r="C50" s="18">
        <v>2406137.2999999998</v>
      </c>
      <c r="D50" s="18">
        <f t="shared" si="6"/>
        <v>1233990.7000000002</v>
      </c>
      <c r="E50" s="19">
        <f t="shared" si="8"/>
        <v>33.899651330942213</v>
      </c>
    </row>
    <row r="51" spans="1:5" ht="15" customHeight="1" x14ac:dyDescent="0.3">
      <c r="A51" s="17" t="s">
        <v>44</v>
      </c>
      <c r="B51" s="18">
        <f>[10]SCF!C47</f>
        <v>4288850</v>
      </c>
      <c r="C51" s="18">
        <v>1844407.27</v>
      </c>
      <c r="D51" s="18">
        <f t="shared" si="6"/>
        <v>2444442.73</v>
      </c>
      <c r="E51" s="19">
        <f t="shared" si="8"/>
        <v>56.995295475477107</v>
      </c>
    </row>
    <row r="52" spans="1:5" x14ac:dyDescent="0.3">
      <c r="A52" s="17" t="s">
        <v>45</v>
      </c>
      <c r="B52" s="18">
        <f>[10]SCF!C48</f>
        <v>1653950</v>
      </c>
      <c r="C52" s="18">
        <v>1703115.45</v>
      </c>
      <c r="D52" s="18">
        <f t="shared" si="6"/>
        <v>-49165.449999999953</v>
      </c>
      <c r="E52" s="19">
        <f t="shared" si="8"/>
        <v>-2.9726079990326162</v>
      </c>
    </row>
    <row r="53" spans="1:5" ht="15" customHeight="1" x14ac:dyDescent="0.3">
      <c r="A53" s="17" t="s">
        <v>46</v>
      </c>
      <c r="B53" s="18">
        <f>[10]SCF!C49</f>
        <v>12100000</v>
      </c>
      <c r="C53" s="18">
        <v>5457432.8099999996</v>
      </c>
      <c r="D53" s="18">
        <f t="shared" si="6"/>
        <v>6642567.1900000004</v>
      </c>
      <c r="E53" s="19">
        <f t="shared" si="8"/>
        <v>54.89724950413224</v>
      </c>
    </row>
    <row r="54" spans="1:5" ht="15" customHeight="1" x14ac:dyDescent="0.3">
      <c r="A54" s="17" t="s">
        <v>47</v>
      </c>
      <c r="B54" s="18">
        <f>[10]SCF!C50</f>
        <v>4544000</v>
      </c>
      <c r="C54" s="18">
        <v>2776488.2600000002</v>
      </c>
      <c r="D54" s="18">
        <f t="shared" si="6"/>
        <v>1767511.7399999998</v>
      </c>
      <c r="E54" s="19">
        <f t="shared" si="8"/>
        <v>38.897705545774642</v>
      </c>
    </row>
    <row r="55" spans="1:5" ht="15" customHeight="1" x14ac:dyDescent="0.3">
      <c r="A55" s="17" t="s">
        <v>48</v>
      </c>
      <c r="B55" s="18">
        <f>[10]SCF!C51</f>
        <v>2598600</v>
      </c>
      <c r="C55" s="18">
        <v>1825691.5</v>
      </c>
      <c r="D55" s="18">
        <f t="shared" si="6"/>
        <v>772908.5</v>
      </c>
      <c r="E55" s="19">
        <f t="shared" si="8"/>
        <v>29.743265604556303</v>
      </c>
    </row>
    <row r="56" spans="1:5" ht="15" customHeight="1" x14ac:dyDescent="0.3">
      <c r="A56" s="17" t="s">
        <v>49</v>
      </c>
      <c r="B56" s="18">
        <f>[10]SCF!C52</f>
        <v>2747600</v>
      </c>
      <c r="C56" s="18">
        <v>931650</v>
      </c>
      <c r="D56" s="18">
        <f t="shared" si="6"/>
        <v>1815950</v>
      </c>
      <c r="E56" s="19">
        <f t="shared" si="8"/>
        <v>66.092225942640852</v>
      </c>
    </row>
    <row r="57" spans="1:5" ht="15" customHeight="1" x14ac:dyDescent="0.3">
      <c r="A57" s="17" t="s">
        <v>50</v>
      </c>
      <c r="B57" s="18">
        <f>[10]SCF!C53</f>
        <v>5505096</v>
      </c>
      <c r="C57" s="18">
        <v>3019367.5000000005</v>
      </c>
      <c r="D57" s="18">
        <f t="shared" si="6"/>
        <v>2485728.4999999995</v>
      </c>
      <c r="E57" s="19">
        <f t="shared" si="8"/>
        <v>45.153227119018439</v>
      </c>
    </row>
    <row r="58" spans="1:5" ht="15" customHeight="1" x14ac:dyDescent="0.3">
      <c r="A58" s="17" t="s">
        <v>51</v>
      </c>
      <c r="B58" s="18">
        <f>[10]SCF!C54</f>
        <v>3531800</v>
      </c>
      <c r="C58" s="18">
        <v>44549.990000000005</v>
      </c>
      <c r="D58" s="18">
        <f t="shared" si="6"/>
        <v>3487250.01</v>
      </c>
      <c r="E58" s="19">
        <f t="shared" si="8"/>
        <v>98.738603828076336</v>
      </c>
    </row>
    <row r="59" spans="1:5" ht="15" customHeight="1" x14ac:dyDescent="0.3">
      <c r="A59" s="17" t="s">
        <v>52</v>
      </c>
      <c r="B59" s="18">
        <f>[10]SCF!C55</f>
        <v>7125980</v>
      </c>
      <c r="C59" s="18">
        <v>2720665</v>
      </c>
      <c r="D59" s="18">
        <f t="shared" si="6"/>
        <v>4405315</v>
      </c>
      <c r="E59" s="19">
        <f t="shared" si="8"/>
        <v>61.82047942879435</v>
      </c>
    </row>
    <row r="60" spans="1:5" ht="15" customHeight="1" x14ac:dyDescent="0.3">
      <c r="A60" s="17" t="s">
        <v>53</v>
      </c>
      <c r="B60" s="18">
        <f>[10]SCF!C56</f>
        <v>690445</v>
      </c>
      <c r="C60" s="18">
        <v>667758.89</v>
      </c>
      <c r="D60" s="18">
        <f t="shared" si="6"/>
        <v>22686.109999999986</v>
      </c>
      <c r="E60" s="19">
        <f t="shared" si="8"/>
        <v>3.2857229757620066</v>
      </c>
    </row>
    <row r="61" spans="1:5" ht="15" customHeight="1" x14ac:dyDescent="0.3">
      <c r="A61" s="17" t="s">
        <v>54</v>
      </c>
      <c r="B61" s="18">
        <f>[10]SCF!C57</f>
        <v>3299700</v>
      </c>
      <c r="C61" s="18">
        <v>3654215.15</v>
      </c>
      <c r="D61" s="18">
        <f t="shared" si="6"/>
        <v>-354515.14999999991</v>
      </c>
      <c r="E61" s="19">
        <f t="shared" si="8"/>
        <v>-10.743860047883139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[10]SCF!C60</f>
        <v>5942172</v>
      </c>
      <c r="C63" s="18">
        <v>0</v>
      </c>
      <c r="D63" s="18">
        <f t="shared" ref="D63:D67" si="9">C63-B63</f>
        <v>-5942172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[10]SCF!C61</f>
        <v>18502806</v>
      </c>
      <c r="C64" s="18">
        <v>0</v>
      </c>
      <c r="D64" s="18">
        <f t="shared" si="9"/>
        <v>-18502806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[10]SCF!C62</f>
        <v>2626485</v>
      </c>
      <c r="C65" s="18">
        <v>0</v>
      </c>
      <c r="D65" s="18">
        <f t="shared" si="9"/>
        <v>-2626485</v>
      </c>
      <c r="E65" s="19">
        <f t="shared" si="10"/>
        <v>-100</v>
      </c>
    </row>
    <row r="66" spans="1:5" ht="15" customHeight="1" x14ac:dyDescent="0.3">
      <c r="A66" s="24" t="s">
        <v>59</v>
      </c>
      <c r="B66" s="18">
        <f>[10]SCF!C63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[10]SCF!C64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27071463</v>
      </c>
      <c r="C68" s="31">
        <v>0</v>
      </c>
      <c r="D68" s="31">
        <f t="shared" ref="D68" si="11">+C68-B68</f>
        <v>-27071463</v>
      </c>
      <c r="E68" s="32">
        <f t="shared" ref="E68" si="12">+D68/B68*100</f>
        <v>-100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[10]SCF!C67</f>
        <v>31842366</v>
      </c>
      <c r="C70" s="15">
        <v>9267684.7199999988</v>
      </c>
      <c r="D70" s="15">
        <f t="shared" ref="D70:D82" si="13">+C70-B70</f>
        <v>-22574681.280000001</v>
      </c>
      <c r="E70" s="16">
        <f t="shared" ref="E70:E82" si="14">+D70/B70*100</f>
        <v>-70.895112756382488</v>
      </c>
    </row>
    <row r="71" spans="1:5" ht="15" customHeight="1" x14ac:dyDescent="0.3">
      <c r="A71" s="17" t="s">
        <v>14</v>
      </c>
      <c r="B71" s="18">
        <f>[10]SCF!C68</f>
        <v>31842366</v>
      </c>
      <c r="C71" s="18">
        <v>7398055.629999999</v>
      </c>
      <c r="D71" s="18">
        <f t="shared" si="13"/>
        <v>-24444310.370000001</v>
      </c>
      <c r="E71" s="19">
        <f t="shared" ref="E71:E81" si="15">IFERROR(+D71/B71*100,0)</f>
        <v>-76.766627109304636</v>
      </c>
    </row>
    <row r="72" spans="1:5" ht="15" customHeight="1" x14ac:dyDescent="0.3">
      <c r="A72" s="17" t="s">
        <v>15</v>
      </c>
      <c r="B72" s="18">
        <f>[10]SCF!C69</f>
        <v>0</v>
      </c>
      <c r="C72" s="18">
        <v>71298.97</v>
      </c>
      <c r="D72" s="18">
        <f t="shared" si="13"/>
        <v>71298.97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[10]SCF!C70</f>
        <v>0</v>
      </c>
      <c r="C73" s="18">
        <v>93.860000000000014</v>
      </c>
      <c r="D73" s="18">
        <f t="shared" si="13"/>
        <v>93.860000000000014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[10]SCF!C71</f>
        <v>0</v>
      </c>
      <c r="C74" s="18">
        <v>451.91999999999996</v>
      </c>
      <c r="D74" s="18">
        <f t="shared" si="13"/>
        <v>451.91999999999996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[10]SCF!C72</f>
        <v>0</v>
      </c>
      <c r="C75" s="18">
        <v>1797784.3399999999</v>
      </c>
      <c r="D75" s="18">
        <f t="shared" si="13"/>
        <v>1797784.3399999999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[10]SCF!C73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[10]SCF!C74</f>
        <v>0</v>
      </c>
      <c r="C77" s="18">
        <v>753059.71</v>
      </c>
      <c r="D77" s="18">
        <f t="shared" ref="D77:D81" si="16">C77-B77</f>
        <v>753059.71</v>
      </c>
      <c r="E77" s="19">
        <f t="shared" si="15"/>
        <v>0</v>
      </c>
    </row>
    <row r="78" spans="1:5" x14ac:dyDescent="0.3">
      <c r="A78" s="24" t="s">
        <v>66</v>
      </c>
      <c r="B78" s="18">
        <f>[10]SCF!C75</f>
        <v>129616948</v>
      </c>
      <c r="C78" s="18">
        <v>62234361.439999998</v>
      </c>
      <c r="D78" s="18">
        <f t="shared" si="16"/>
        <v>-67382586.560000002</v>
      </c>
      <c r="E78" s="19">
        <f t="shared" si="15"/>
        <v>-51.985938258629574</v>
      </c>
    </row>
    <row r="79" spans="1:5" ht="15" customHeight="1" x14ac:dyDescent="0.3">
      <c r="A79" s="24" t="s">
        <v>67</v>
      </c>
      <c r="B79" s="18">
        <f>[10]SCF!C76</f>
        <v>1321785</v>
      </c>
      <c r="C79" s="18">
        <v>1254463.01</v>
      </c>
      <c r="D79" s="18">
        <f t="shared" si="16"/>
        <v>-67321.989999999991</v>
      </c>
      <c r="E79" s="19">
        <f t="shared" si="15"/>
        <v>-5.0932632765540529</v>
      </c>
    </row>
    <row r="80" spans="1:5" x14ac:dyDescent="0.3">
      <c r="A80" s="24" t="s">
        <v>68</v>
      </c>
      <c r="B80" s="18">
        <f>[10]SCF!C77</f>
        <v>0</v>
      </c>
      <c r="C80" s="18">
        <v>6186225.9000000004</v>
      </c>
      <c r="D80" s="18">
        <f t="shared" si="16"/>
        <v>6186225.9000000004</v>
      </c>
      <c r="E80" s="19">
        <f t="shared" si="15"/>
        <v>0</v>
      </c>
    </row>
    <row r="81" spans="1:5" x14ac:dyDescent="0.3">
      <c r="A81" s="24" t="s">
        <v>69</v>
      </c>
      <c r="B81" s="18">
        <f>[10]SCF!C78</f>
        <v>0</v>
      </c>
      <c r="C81" s="18">
        <v>194825</v>
      </c>
      <c r="D81" s="18">
        <f t="shared" si="16"/>
        <v>194825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162781099</v>
      </c>
      <c r="C82" s="31">
        <v>79890619.780000016</v>
      </c>
      <c r="D82" s="31">
        <f t="shared" si="13"/>
        <v>-82890479.219999984</v>
      </c>
      <c r="E82" s="32">
        <f t="shared" si="14"/>
        <v>-50.921439730542659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[10]SCF!C81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[10]SCF!C82</f>
        <v>44725980</v>
      </c>
      <c r="C85" s="18">
        <v>3518671.04</v>
      </c>
      <c r="D85" s="18">
        <f t="shared" si="17"/>
        <v>-41207308.960000001</v>
      </c>
      <c r="E85" s="19">
        <f t="shared" si="18"/>
        <v>-92.132825172304777</v>
      </c>
    </row>
    <row r="86" spans="1:5" ht="15" customHeight="1" x14ac:dyDescent="0.3">
      <c r="A86" s="24" t="s">
        <v>74</v>
      </c>
      <c r="B86" s="18">
        <f>[10]SCF!C83</f>
        <v>5306800</v>
      </c>
      <c r="C86" s="18">
        <v>2850086.44</v>
      </c>
      <c r="D86" s="18">
        <f t="shared" si="17"/>
        <v>-2456713.56</v>
      </c>
      <c r="E86" s="19">
        <f t="shared" si="18"/>
        <v>-46.293690359538708</v>
      </c>
    </row>
    <row r="87" spans="1:5" ht="15" customHeight="1" x14ac:dyDescent="0.3">
      <c r="A87" s="30" t="s">
        <v>75</v>
      </c>
      <c r="B87" s="33">
        <f>+B84+B85+B86</f>
        <v>50032780</v>
      </c>
      <c r="C87" s="31">
        <v>6368757.4800000004</v>
      </c>
      <c r="D87" s="31">
        <f t="shared" si="17"/>
        <v>-43664022.519999996</v>
      </c>
      <c r="E87" s="32">
        <f>+D87/B87*100</f>
        <v>-87.270830283666029</v>
      </c>
    </row>
    <row r="88" spans="1:5" ht="18" customHeight="1" x14ac:dyDescent="0.3">
      <c r="A88" s="25" t="s">
        <v>76</v>
      </c>
      <c r="B88" s="27">
        <f>+B45+B46+B68+B82+B87</f>
        <v>1793334263.99</v>
      </c>
      <c r="C88" s="27">
        <v>715528484.63999999</v>
      </c>
      <c r="D88" s="27">
        <f t="shared" si="17"/>
        <v>-1077805779.3499999</v>
      </c>
      <c r="E88" s="28">
        <f>+D88/B88*100</f>
        <v>-60.100662826348028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[10]SCF!C88</f>
        <v>17383776</v>
      </c>
      <c r="C91" s="18">
        <v>41040835.049999997</v>
      </c>
      <c r="D91" s="18">
        <f t="shared" ref="D91:D98" si="19">+C91-B91</f>
        <v>23657059.049999997</v>
      </c>
      <c r="E91" s="19">
        <f>IFERROR(+D91/B91*100,0)</f>
        <v>136.0869988775741</v>
      </c>
    </row>
    <row r="92" spans="1:5" ht="15" customHeight="1" x14ac:dyDescent="0.3">
      <c r="A92" s="24" t="s">
        <v>79</v>
      </c>
      <c r="B92" s="18">
        <f>[10]SCF!C89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[10]SCF!C90</f>
        <v>4338318</v>
      </c>
      <c r="C93" s="18">
        <v>1064775</v>
      </c>
      <c r="D93" s="18">
        <f t="shared" si="19"/>
        <v>-3273543</v>
      </c>
      <c r="E93" s="19">
        <f t="shared" si="20"/>
        <v>-75.456501805538451</v>
      </c>
    </row>
    <row r="94" spans="1:5" ht="15" customHeight="1" x14ac:dyDescent="0.3">
      <c r="A94" s="24" t="s">
        <v>81</v>
      </c>
      <c r="B94" s="18">
        <f>[10]SCF!C91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[10]SCF!C92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[10]SCF!C93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[10]SCF!C94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21722094</v>
      </c>
      <c r="C98" s="31">
        <v>42105610.049999997</v>
      </c>
      <c r="D98" s="31">
        <f t="shared" si="19"/>
        <v>20383516.049999997</v>
      </c>
      <c r="E98" s="32">
        <f t="shared" ref="E98" si="21">+D98/B98*100</f>
        <v>93.837712192940501</v>
      </c>
    </row>
    <row r="99" spans="1:5" ht="15" customHeight="1" x14ac:dyDescent="0.3">
      <c r="A99" s="34" t="s">
        <v>86</v>
      </c>
      <c r="B99" s="35">
        <f>+B42-B88-B98</f>
        <v>11381722.859999895</v>
      </c>
      <c r="C99" s="36">
        <v>11463064.520000055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[10]SCF!$C$97</f>
        <v>95722209.900000006</v>
      </c>
      <c r="C100" s="18">
        <v>96671548.939999998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107103932.7599999</v>
      </c>
      <c r="C101" s="36">
        <v>108134613.46000005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SOLECO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+[11]SCF!$C$2</f>
        <v>SOLECO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[11]SCF!C12</f>
        <v>2418750942</v>
      </c>
      <c r="C16" s="15">
        <v>831794744.85000014</v>
      </c>
      <c r="D16" s="15">
        <f>+C16-B16</f>
        <v>-1586956197.1499999</v>
      </c>
      <c r="E16" s="16">
        <f t="shared" ref="E16:E42" si="0">+D16/B16*100</f>
        <v>-65.610566577714224</v>
      </c>
    </row>
    <row r="17" spans="1:5" ht="15" customHeight="1" x14ac:dyDescent="0.3">
      <c r="A17" s="17" t="s">
        <v>11</v>
      </c>
      <c r="B17" s="18">
        <f>[11]SCF!C13</f>
        <v>2094820780</v>
      </c>
      <c r="C17" s="18">
        <v>713654071.01999998</v>
      </c>
      <c r="D17" s="18">
        <f t="shared" ref="D17:D42" si="1">+C17-B17</f>
        <v>-1381166708.98</v>
      </c>
      <c r="E17" s="19">
        <f t="shared" ref="E17:E18" si="2">IFERROR(+D17/B17*100,0)</f>
        <v>-65.93245217760348</v>
      </c>
    </row>
    <row r="18" spans="1:5" ht="15" customHeight="1" x14ac:dyDescent="0.3">
      <c r="A18" s="17" t="s">
        <v>12</v>
      </c>
      <c r="B18" s="18">
        <f>[11]SCF!C14</f>
        <v>46888015</v>
      </c>
      <c r="C18" s="18">
        <v>21706099.350000001</v>
      </c>
      <c r="D18" s="18">
        <f t="shared" si="1"/>
        <v>-25181915.649999999</v>
      </c>
      <c r="E18" s="19">
        <f t="shared" si="2"/>
        <v>-53.706508262292608</v>
      </c>
    </row>
    <row r="19" spans="1:5" ht="15" customHeight="1" x14ac:dyDescent="0.3">
      <c r="A19" s="20" t="s">
        <v>13</v>
      </c>
      <c r="B19" s="15">
        <f>[11]SCF!C15</f>
        <v>26090653</v>
      </c>
      <c r="C19" s="21">
        <v>12217432.450000001</v>
      </c>
      <c r="D19" s="21">
        <f t="shared" si="1"/>
        <v>-13873220.549999999</v>
      </c>
      <c r="E19" s="22">
        <f t="shared" si="0"/>
        <v>-53.173144229084649</v>
      </c>
    </row>
    <row r="20" spans="1:5" ht="15" customHeight="1" x14ac:dyDescent="0.3">
      <c r="A20" s="23" t="s">
        <v>14</v>
      </c>
      <c r="B20" s="18">
        <f>[11]SCF!C16</f>
        <v>20879572</v>
      </c>
      <c r="C20" s="18">
        <v>9803880.7200000007</v>
      </c>
      <c r="D20" s="18">
        <f t="shared" si="1"/>
        <v>-11075691.279999999</v>
      </c>
      <c r="E20" s="19">
        <f t="shared" ref="E20:E28" si="3">IFERROR(+D20/B20*100,0)</f>
        <v>-53.045585800321959</v>
      </c>
    </row>
    <row r="21" spans="1:5" ht="15" customHeight="1" x14ac:dyDescent="0.3">
      <c r="A21" s="23" t="s">
        <v>15</v>
      </c>
      <c r="B21" s="18">
        <f>[11]SCF!C17</f>
        <v>199075</v>
      </c>
      <c r="C21" s="18">
        <v>92237.920000000013</v>
      </c>
      <c r="D21" s="18">
        <f t="shared" si="1"/>
        <v>-106837.07999999999</v>
      </c>
      <c r="E21" s="19">
        <f t="shared" si="3"/>
        <v>-53.666748712796675</v>
      </c>
    </row>
    <row r="22" spans="1:5" ht="15" customHeight="1" x14ac:dyDescent="0.3">
      <c r="A22" s="23" t="s">
        <v>16</v>
      </c>
      <c r="B22" s="18">
        <f>[11]SCF!C18</f>
        <v>0</v>
      </c>
      <c r="C22" s="18">
        <v>41.57</v>
      </c>
      <c r="D22" s="18">
        <f t="shared" si="1"/>
        <v>41.57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[11]SCF!C19</f>
        <v>0</v>
      </c>
      <c r="C23" s="18">
        <v>1260.9899999999998</v>
      </c>
      <c r="D23" s="18">
        <f t="shared" si="1"/>
        <v>1260.9899999999998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[11]SCF!C20</f>
        <v>5012006</v>
      </c>
      <c r="C24" s="18">
        <v>2320011.25</v>
      </c>
      <c r="D24" s="18">
        <f t="shared" si="1"/>
        <v>-2691994.75</v>
      </c>
      <c r="E24" s="19">
        <f t="shared" si="3"/>
        <v>-53.710924328502394</v>
      </c>
    </row>
    <row r="25" spans="1:5" ht="15" customHeight="1" x14ac:dyDescent="0.3">
      <c r="A25" s="23" t="s">
        <v>19</v>
      </c>
      <c r="B25" s="18">
        <f>[11]SCF!C21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[11]SCF!C22</f>
        <v>5053800</v>
      </c>
      <c r="C26" s="18">
        <v>67250.94</v>
      </c>
      <c r="D26" s="18">
        <f t="shared" si="1"/>
        <v>-4986549.0599999996</v>
      </c>
      <c r="E26" s="19">
        <f t="shared" si="3"/>
        <v>-98.669299536982066</v>
      </c>
    </row>
    <row r="27" spans="1:5" ht="15" customHeight="1" x14ac:dyDescent="0.3">
      <c r="A27" s="17" t="s">
        <v>21</v>
      </c>
      <c r="B27" s="18">
        <f>[11]SCF!C23</f>
        <v>244552547</v>
      </c>
      <c r="C27" s="18">
        <v>83567290.75</v>
      </c>
      <c r="D27" s="18">
        <f t="shared" si="1"/>
        <v>-160985256.25</v>
      </c>
      <c r="E27" s="19">
        <f t="shared" si="3"/>
        <v>-65.828492986417359</v>
      </c>
    </row>
    <row r="28" spans="1:5" ht="15" customHeight="1" x14ac:dyDescent="0.3">
      <c r="A28" s="17" t="s">
        <v>22</v>
      </c>
      <c r="B28" s="18">
        <f>[11]SCF!C24</f>
        <v>1345147</v>
      </c>
      <c r="C28" s="18">
        <v>582600.34</v>
      </c>
      <c r="D28" s="18">
        <f t="shared" si="1"/>
        <v>-762546.66</v>
      </c>
      <c r="E28" s="19">
        <f t="shared" si="3"/>
        <v>-56.688723239913564</v>
      </c>
    </row>
    <row r="29" spans="1:5" ht="15" customHeight="1" x14ac:dyDescent="0.3">
      <c r="A29" s="14" t="s">
        <v>23</v>
      </c>
      <c r="B29" s="15">
        <f>[11]SCF!C25</f>
        <v>28512325</v>
      </c>
      <c r="C29" s="15">
        <v>16924376.440000001</v>
      </c>
      <c r="D29" s="15">
        <f t="shared" si="1"/>
        <v>-11587948.559999999</v>
      </c>
      <c r="E29" s="16">
        <f t="shared" si="0"/>
        <v>-40.641892795484054</v>
      </c>
    </row>
    <row r="30" spans="1:5" ht="15" customHeight="1" x14ac:dyDescent="0.3">
      <c r="A30" s="17" t="s">
        <v>24</v>
      </c>
      <c r="B30" s="18">
        <f>[11]SCF!C26</f>
        <v>21834390</v>
      </c>
      <c r="C30" s="18">
        <v>14388909.189999999</v>
      </c>
      <c r="D30" s="18">
        <f t="shared" si="1"/>
        <v>-7445480.8100000005</v>
      </c>
      <c r="E30" s="19">
        <f t="shared" ref="E30:E32" si="4">IFERROR(+D30/B30*100,0)</f>
        <v>-34.099788498785635</v>
      </c>
    </row>
    <row r="31" spans="1:5" ht="15" customHeight="1" x14ac:dyDescent="0.3">
      <c r="A31" s="17" t="s">
        <v>25</v>
      </c>
      <c r="B31" s="18">
        <f>[11]SCF!C27</f>
        <v>1828748</v>
      </c>
      <c r="C31" s="18">
        <v>1114041.4600000002</v>
      </c>
      <c r="D31" s="18">
        <f t="shared" si="1"/>
        <v>-714706.5399999998</v>
      </c>
      <c r="E31" s="19">
        <f t="shared" si="4"/>
        <v>-39.081740075723928</v>
      </c>
    </row>
    <row r="32" spans="1:5" x14ac:dyDescent="0.3">
      <c r="A32" s="17" t="s">
        <v>26</v>
      </c>
      <c r="B32" s="18">
        <f>[11]SCF!C28</f>
        <v>4849187</v>
      </c>
      <c r="C32" s="18">
        <v>1421425.79</v>
      </c>
      <c r="D32" s="18">
        <f t="shared" si="1"/>
        <v>-3427761.21</v>
      </c>
      <c r="E32" s="19">
        <f t="shared" si="4"/>
        <v>-70.687338104304914</v>
      </c>
    </row>
    <row r="33" spans="1:5" x14ac:dyDescent="0.3">
      <c r="A33" s="14" t="s">
        <v>27</v>
      </c>
      <c r="B33" s="15">
        <f>[11]SCF!C29</f>
        <v>6000000</v>
      </c>
      <c r="C33" s="15">
        <v>0</v>
      </c>
      <c r="D33" s="15">
        <f t="shared" si="1"/>
        <v>-6000000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[11]SCF!C30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[11]SCF!C31</f>
        <v>6000000</v>
      </c>
      <c r="C35" s="18">
        <v>0</v>
      </c>
      <c r="D35" s="18">
        <f t="shared" si="1"/>
        <v>-6000000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[11]SCF!C32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[11]SCF!C34</f>
        <v>0</v>
      </c>
      <c r="C38" s="18">
        <v>1800510.0699999998</v>
      </c>
      <c r="D38" s="18">
        <f t="shared" si="1"/>
        <v>1800510.0699999998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[11]SCF!C35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[11]SCF!C36</f>
        <v>5001935</v>
      </c>
      <c r="C40" s="18">
        <v>54529443.030000001</v>
      </c>
      <c r="D40" s="18">
        <f t="shared" si="1"/>
        <v>49527508.030000001</v>
      </c>
      <c r="E40" s="19">
        <f t="shared" si="5"/>
        <v>990.16696598416411</v>
      </c>
    </row>
    <row r="41" spans="1:5" ht="15" customHeight="1" x14ac:dyDescent="0.3">
      <c r="A41" s="24" t="s">
        <v>35</v>
      </c>
      <c r="B41" s="18">
        <f>[11]SCF!C37</f>
        <v>0</v>
      </c>
      <c r="C41" s="18">
        <v>43893441.670000002</v>
      </c>
      <c r="D41" s="18">
        <f t="shared" si="1"/>
        <v>43893441.670000002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[11]SCF!C38</f>
        <v>2458265202</v>
      </c>
      <c r="C42" s="27">
        <v>948942516.06000018</v>
      </c>
      <c r="D42" s="27">
        <f t="shared" si="1"/>
        <v>-1509322685.9399998</v>
      </c>
      <c r="E42" s="28">
        <f t="shared" si="0"/>
        <v>-61.397878663052396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[11]SCF!C41</f>
        <v>1903484777</v>
      </c>
      <c r="C45" s="18">
        <v>594268798.86999989</v>
      </c>
      <c r="D45" s="18">
        <f>C45-B45</f>
        <v>-1309215978.1300001</v>
      </c>
      <c r="E45" s="19">
        <f>IFERROR(+D45/B45*100,0)</f>
        <v>-68.779955266750221</v>
      </c>
    </row>
    <row r="46" spans="1:5" ht="15" customHeight="1" x14ac:dyDescent="0.3">
      <c r="A46" s="14" t="s">
        <v>39</v>
      </c>
      <c r="B46" s="15">
        <f>[11]SCF!C42</f>
        <v>202482137</v>
      </c>
      <c r="C46" s="15">
        <v>80618780.969999984</v>
      </c>
      <c r="D46" s="15">
        <f t="shared" ref="D46:D61" si="6">+B46-C46</f>
        <v>121863356.03000002</v>
      </c>
      <c r="E46" s="16">
        <f t="shared" ref="E46" si="7">+D46/B46*100</f>
        <v>60.184744113995606</v>
      </c>
    </row>
    <row r="47" spans="1:5" ht="15" customHeight="1" x14ac:dyDescent="0.3">
      <c r="A47" s="17" t="s">
        <v>40</v>
      </c>
      <c r="B47" s="18">
        <f>[11]SCF!C43</f>
        <v>92097030</v>
      </c>
      <c r="C47" s="18">
        <v>45982065.909999996</v>
      </c>
      <c r="D47" s="18">
        <f t="shared" si="6"/>
        <v>46114964.090000004</v>
      </c>
      <c r="E47" s="19">
        <f t="shared" ref="E47:E61" si="8">IFERROR(+D47/B47*100,0)</f>
        <v>50.072151175776249</v>
      </c>
    </row>
    <row r="48" spans="1:5" ht="15" customHeight="1" x14ac:dyDescent="0.3">
      <c r="A48" s="17" t="s">
        <v>41</v>
      </c>
      <c r="B48" s="18">
        <f>[11]SCF!C44</f>
        <v>5865749</v>
      </c>
      <c r="C48" s="18">
        <v>3463930.23</v>
      </c>
      <c r="D48" s="18">
        <f t="shared" si="6"/>
        <v>2401818.77</v>
      </c>
      <c r="E48" s="19">
        <f t="shared" si="8"/>
        <v>40.94649754021183</v>
      </c>
    </row>
    <row r="49" spans="1:5" ht="15" customHeight="1" x14ac:dyDescent="0.3">
      <c r="A49" s="17" t="s">
        <v>42</v>
      </c>
      <c r="B49" s="18">
        <f>[11]SCF!C45</f>
        <v>19568532</v>
      </c>
      <c r="C49" s="18">
        <v>10472705.43</v>
      </c>
      <c r="D49" s="18">
        <f t="shared" si="6"/>
        <v>9095826.5700000003</v>
      </c>
      <c r="E49" s="19">
        <f t="shared" si="8"/>
        <v>46.481905592100624</v>
      </c>
    </row>
    <row r="50" spans="1:5" ht="15" customHeight="1" x14ac:dyDescent="0.3">
      <c r="A50" s="17" t="s">
        <v>43</v>
      </c>
      <c r="B50" s="18">
        <f>[11]SCF!C46</f>
        <v>3562200</v>
      </c>
      <c r="C50" s="18">
        <v>647311.61</v>
      </c>
      <c r="D50" s="18">
        <f t="shared" si="6"/>
        <v>2914888.39</v>
      </c>
      <c r="E50" s="19">
        <f t="shared" si="8"/>
        <v>81.828319297063615</v>
      </c>
    </row>
    <row r="51" spans="1:5" ht="15" customHeight="1" x14ac:dyDescent="0.3">
      <c r="A51" s="17" t="s">
        <v>44</v>
      </c>
      <c r="B51" s="18">
        <f>[11]SCF!C47</f>
        <v>9856567</v>
      </c>
      <c r="C51" s="18">
        <v>462092.51</v>
      </c>
      <c r="D51" s="18">
        <f t="shared" si="6"/>
        <v>9394474.4900000002</v>
      </c>
      <c r="E51" s="19">
        <f t="shared" si="8"/>
        <v>95.311831086827709</v>
      </c>
    </row>
    <row r="52" spans="1:5" x14ac:dyDescent="0.3">
      <c r="A52" s="17" t="s">
        <v>45</v>
      </c>
      <c r="B52" s="18">
        <f>[11]SCF!C48</f>
        <v>3668920</v>
      </c>
      <c r="C52" s="18">
        <v>745064.99</v>
      </c>
      <c r="D52" s="18">
        <f t="shared" si="6"/>
        <v>2923855.01</v>
      </c>
      <c r="E52" s="19">
        <f t="shared" si="8"/>
        <v>79.692525593362618</v>
      </c>
    </row>
    <row r="53" spans="1:5" ht="15" customHeight="1" x14ac:dyDescent="0.3">
      <c r="A53" s="17" t="s">
        <v>46</v>
      </c>
      <c r="B53" s="18">
        <f>[11]SCF!C49</f>
        <v>9030465</v>
      </c>
      <c r="C53" s="18">
        <v>3411734.6700000004</v>
      </c>
      <c r="D53" s="18">
        <f t="shared" si="6"/>
        <v>5618730.3300000001</v>
      </c>
      <c r="E53" s="19">
        <f t="shared" si="8"/>
        <v>62.219723236843279</v>
      </c>
    </row>
    <row r="54" spans="1:5" ht="15" customHeight="1" x14ac:dyDescent="0.3">
      <c r="A54" s="17" t="s">
        <v>47</v>
      </c>
      <c r="B54" s="18">
        <f>[11]SCF!C50</f>
        <v>7314785</v>
      </c>
      <c r="C54" s="18">
        <v>3132715.8200000003</v>
      </c>
      <c r="D54" s="18">
        <f t="shared" si="6"/>
        <v>4182069.1799999997</v>
      </c>
      <c r="E54" s="19">
        <f t="shared" si="8"/>
        <v>57.172824355056228</v>
      </c>
    </row>
    <row r="55" spans="1:5" ht="15" customHeight="1" x14ac:dyDescent="0.3">
      <c r="A55" s="17" t="s">
        <v>48</v>
      </c>
      <c r="B55" s="18">
        <f>[11]SCF!C51</f>
        <v>2022000</v>
      </c>
      <c r="C55" s="18">
        <v>786975.25</v>
      </c>
      <c r="D55" s="18">
        <f t="shared" si="6"/>
        <v>1235024.75</v>
      </c>
      <c r="E55" s="19">
        <f t="shared" si="8"/>
        <v>61.079364490603361</v>
      </c>
    </row>
    <row r="56" spans="1:5" ht="15" customHeight="1" x14ac:dyDescent="0.3">
      <c r="A56" s="17" t="s">
        <v>49</v>
      </c>
      <c r="B56" s="18">
        <f>[11]SCF!C52</f>
        <v>2956800</v>
      </c>
      <c r="C56" s="18">
        <v>1312431.3500000001</v>
      </c>
      <c r="D56" s="18">
        <f t="shared" si="6"/>
        <v>1644368.65</v>
      </c>
      <c r="E56" s="19">
        <f t="shared" si="8"/>
        <v>55.613117221320337</v>
      </c>
    </row>
    <row r="57" spans="1:5" ht="15" customHeight="1" x14ac:dyDescent="0.3">
      <c r="A57" s="17" t="s">
        <v>50</v>
      </c>
      <c r="B57" s="18">
        <f>[11]SCF!C53</f>
        <v>18520722</v>
      </c>
      <c r="C57" s="18">
        <v>6497006.1600000001</v>
      </c>
      <c r="D57" s="18">
        <f t="shared" si="6"/>
        <v>12023715.84</v>
      </c>
      <c r="E57" s="19">
        <f t="shared" si="8"/>
        <v>64.920340794489533</v>
      </c>
    </row>
    <row r="58" spans="1:5" ht="15" customHeight="1" x14ac:dyDescent="0.3">
      <c r="A58" s="17" t="s">
        <v>51</v>
      </c>
      <c r="B58" s="18">
        <f>[11]SCF!C54</f>
        <v>2380150</v>
      </c>
      <c r="C58" s="18">
        <v>381408.19999999995</v>
      </c>
      <c r="D58" s="18">
        <f t="shared" si="6"/>
        <v>1998741.8</v>
      </c>
      <c r="E58" s="19">
        <f t="shared" si="8"/>
        <v>83.97545532844569</v>
      </c>
    </row>
    <row r="59" spans="1:5" ht="15" customHeight="1" x14ac:dyDescent="0.3">
      <c r="A59" s="17" t="s">
        <v>52</v>
      </c>
      <c r="B59" s="18">
        <f>[11]SCF!C55</f>
        <v>9762166</v>
      </c>
      <c r="C59" s="18">
        <v>1896325.83</v>
      </c>
      <c r="D59" s="18">
        <f t="shared" si="6"/>
        <v>7865840.1699999999</v>
      </c>
      <c r="E59" s="19">
        <f t="shared" si="8"/>
        <v>80.574743043705666</v>
      </c>
    </row>
    <row r="60" spans="1:5" ht="15" customHeight="1" x14ac:dyDescent="0.3">
      <c r="A60" s="17" t="s">
        <v>53</v>
      </c>
      <c r="B60" s="18">
        <f>[11]SCF!C56</f>
        <v>7209051</v>
      </c>
      <c r="C60" s="18">
        <v>136673.67000000001</v>
      </c>
      <c r="D60" s="18">
        <f t="shared" si="6"/>
        <v>7072377.3300000001</v>
      </c>
      <c r="E60" s="19">
        <f t="shared" si="8"/>
        <v>98.104137840056893</v>
      </c>
    </row>
    <row r="61" spans="1:5" ht="15" customHeight="1" x14ac:dyDescent="0.3">
      <c r="A61" s="17" t="s">
        <v>54</v>
      </c>
      <c r="B61" s="18">
        <f>[11]SCF!C57</f>
        <v>8667000</v>
      </c>
      <c r="C61" s="18">
        <v>1290339.3400000003</v>
      </c>
      <c r="D61" s="18">
        <f t="shared" si="6"/>
        <v>7376660.6600000001</v>
      </c>
      <c r="E61" s="19">
        <f t="shared" si="8"/>
        <v>85.112041767624319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[11]SCF!C60</f>
        <v>15401993</v>
      </c>
      <c r="C63" s="18">
        <v>9289620</v>
      </c>
      <c r="D63" s="18">
        <f t="shared" ref="D63:D67" si="9">C63-B63</f>
        <v>-6112373</v>
      </c>
      <c r="E63" s="19">
        <f t="shared" ref="E63:E67" si="10">IFERROR(+D63/B63*100,0)</f>
        <v>-39.685597831397537</v>
      </c>
    </row>
    <row r="64" spans="1:5" x14ac:dyDescent="0.3">
      <c r="A64" s="24" t="s">
        <v>57</v>
      </c>
      <c r="B64" s="18">
        <f>[11]SCF!C61</f>
        <v>479576</v>
      </c>
      <c r="C64" s="18">
        <v>96955.76999999999</v>
      </c>
      <c r="D64" s="18">
        <f t="shared" si="9"/>
        <v>-382620.23</v>
      </c>
      <c r="E64" s="19">
        <f t="shared" si="10"/>
        <v>-79.783022920246211</v>
      </c>
    </row>
    <row r="65" spans="1:5" ht="15" customHeight="1" x14ac:dyDescent="0.3">
      <c r="A65" s="24" t="s">
        <v>58</v>
      </c>
      <c r="B65" s="18">
        <f>[11]SCF!C62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[11]SCF!C63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[11]SCF!C64</f>
        <v>3610000</v>
      </c>
      <c r="C67" s="18">
        <v>0</v>
      </c>
      <c r="D67" s="18">
        <f t="shared" si="9"/>
        <v>-3610000</v>
      </c>
      <c r="E67" s="19">
        <f t="shared" si="10"/>
        <v>-100</v>
      </c>
    </row>
    <row r="68" spans="1:5" ht="15" customHeight="1" x14ac:dyDescent="0.3">
      <c r="A68" s="30" t="s">
        <v>61</v>
      </c>
      <c r="B68" s="15">
        <f>+B63+B64+B65+B66+B67</f>
        <v>19491569</v>
      </c>
      <c r="C68" s="31">
        <v>9386575.7699999996</v>
      </c>
      <c r="D68" s="31">
        <f t="shared" ref="D68" si="11">+C68-B68</f>
        <v>-10104993.23</v>
      </c>
      <c r="E68" s="32">
        <f t="shared" ref="E68" si="12">+D68/B68*100</f>
        <v>-51.84289284254131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[11]SCF!C67</f>
        <v>26090653</v>
      </c>
      <c r="C70" s="15">
        <v>11711552.18</v>
      </c>
      <c r="D70" s="15">
        <f t="shared" ref="D70:D82" si="13">+C70-B70</f>
        <v>-14379100.82</v>
      </c>
      <c r="E70" s="16">
        <f t="shared" ref="E70:E82" si="14">+D70/B70*100</f>
        <v>-55.112077187182706</v>
      </c>
    </row>
    <row r="71" spans="1:5" ht="15" customHeight="1" x14ac:dyDescent="0.3">
      <c r="A71" s="17" t="s">
        <v>14</v>
      </c>
      <c r="B71" s="18">
        <f>[11]SCF!C68</f>
        <v>20879572</v>
      </c>
      <c r="C71" s="18">
        <v>9371352.2599999998</v>
      </c>
      <c r="D71" s="18">
        <f t="shared" si="13"/>
        <v>-11508219.74</v>
      </c>
      <c r="E71" s="19">
        <f t="shared" ref="E71:E81" si="15">IFERROR(+D71/B71*100,0)</f>
        <v>-55.117124718840024</v>
      </c>
    </row>
    <row r="72" spans="1:5" ht="15" customHeight="1" x14ac:dyDescent="0.3">
      <c r="A72" s="17" t="s">
        <v>15</v>
      </c>
      <c r="B72" s="18">
        <f>[11]SCF!C69</f>
        <v>199075</v>
      </c>
      <c r="C72" s="18">
        <v>89487.069999999992</v>
      </c>
      <c r="D72" s="18">
        <f t="shared" si="13"/>
        <v>-109587.93000000001</v>
      </c>
      <c r="E72" s="19">
        <f t="shared" si="15"/>
        <v>-55.048564611327386</v>
      </c>
    </row>
    <row r="73" spans="1:5" ht="15" customHeight="1" x14ac:dyDescent="0.3">
      <c r="A73" s="17" t="s">
        <v>16</v>
      </c>
      <c r="B73" s="18">
        <f>[11]SCF!C70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[11]SCF!C71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[11]SCF!C72</f>
        <v>5012006</v>
      </c>
      <c r="C75" s="18">
        <v>2250712.85</v>
      </c>
      <c r="D75" s="18">
        <f t="shared" si="13"/>
        <v>-2761293.15</v>
      </c>
      <c r="E75" s="19">
        <f t="shared" si="15"/>
        <v>-55.093572314159232</v>
      </c>
    </row>
    <row r="76" spans="1:5" ht="15" customHeight="1" x14ac:dyDescent="0.3">
      <c r="A76" s="17" t="s">
        <v>19</v>
      </c>
      <c r="B76" s="18">
        <f>[11]SCF!C73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[11]SCF!C74</f>
        <v>5053800</v>
      </c>
      <c r="C77" s="18">
        <v>306317.80999999994</v>
      </c>
      <c r="D77" s="18">
        <f t="shared" ref="D77:D81" si="16">C77-B77</f>
        <v>-4747482.1900000004</v>
      </c>
      <c r="E77" s="19">
        <f t="shared" si="15"/>
        <v>-93.938861648660421</v>
      </c>
    </row>
    <row r="78" spans="1:5" x14ac:dyDescent="0.3">
      <c r="A78" s="24" t="s">
        <v>66</v>
      </c>
      <c r="B78" s="18">
        <f>[11]SCF!C75</f>
        <v>244552547</v>
      </c>
      <c r="C78" s="18">
        <v>72445517.670000002</v>
      </c>
      <c r="D78" s="18">
        <f t="shared" si="16"/>
        <v>-172107029.32999998</v>
      </c>
      <c r="E78" s="19">
        <f t="shared" si="15"/>
        <v>-70.376298035448386</v>
      </c>
    </row>
    <row r="79" spans="1:5" ht="15" customHeight="1" x14ac:dyDescent="0.3">
      <c r="A79" s="24" t="s">
        <v>67</v>
      </c>
      <c r="B79" s="18">
        <f>[11]SCF!C76</f>
        <v>1345147</v>
      </c>
      <c r="C79" s="18">
        <v>1073426.97</v>
      </c>
      <c r="D79" s="18">
        <f t="shared" si="16"/>
        <v>-271720.03000000003</v>
      </c>
      <c r="E79" s="19">
        <f t="shared" si="15"/>
        <v>-20.200024978682627</v>
      </c>
    </row>
    <row r="80" spans="1:5" x14ac:dyDescent="0.3">
      <c r="A80" s="24" t="s">
        <v>68</v>
      </c>
      <c r="B80" s="18">
        <f>[11]SCF!C77</f>
        <v>0</v>
      </c>
      <c r="C80" s="18">
        <v>1194452.3</v>
      </c>
      <c r="D80" s="18">
        <f t="shared" si="16"/>
        <v>1194452.3</v>
      </c>
      <c r="E80" s="19">
        <f t="shared" si="15"/>
        <v>0</v>
      </c>
    </row>
    <row r="81" spans="1:5" x14ac:dyDescent="0.3">
      <c r="A81" s="24" t="s">
        <v>69</v>
      </c>
      <c r="B81" s="18">
        <f>[11]SCF!C78</f>
        <v>25000</v>
      </c>
      <c r="C81" s="18">
        <v>-23951.980000000003</v>
      </c>
      <c r="D81" s="18">
        <f t="shared" si="16"/>
        <v>-48951.98</v>
      </c>
      <c r="E81" s="19">
        <f t="shared" si="15"/>
        <v>-195.80792</v>
      </c>
    </row>
    <row r="82" spans="1:5" ht="15" customHeight="1" x14ac:dyDescent="0.3">
      <c r="A82" s="30" t="s">
        <v>70</v>
      </c>
      <c r="B82" s="15">
        <f>+B70+B77+B78+B79+B80+B81</f>
        <v>277067147</v>
      </c>
      <c r="C82" s="31">
        <v>86707314.949999988</v>
      </c>
      <c r="D82" s="31">
        <f t="shared" si="13"/>
        <v>-190359832.05000001</v>
      </c>
      <c r="E82" s="32">
        <f t="shared" si="14"/>
        <v>-68.705306316955728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[11]SCF!C81</f>
        <v>0</v>
      </c>
      <c r="C84" s="18">
        <v>1361911.28</v>
      </c>
      <c r="D84" s="18">
        <f t="shared" ref="D84:D88" si="17">+C84-B84</f>
        <v>1361911.28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[11]SCF!C82</f>
        <v>125379730</v>
      </c>
      <c r="C85" s="18">
        <v>44971900.419999994</v>
      </c>
      <c r="D85" s="18">
        <f t="shared" si="17"/>
        <v>-80407829.580000013</v>
      </c>
      <c r="E85" s="19">
        <f t="shared" si="18"/>
        <v>-64.131442602404718</v>
      </c>
    </row>
    <row r="86" spans="1:5" ht="15" customHeight="1" x14ac:dyDescent="0.3">
      <c r="A86" s="24" t="s">
        <v>74</v>
      </c>
      <c r="B86" s="18">
        <f>[11]SCF!C83</f>
        <v>94745259</v>
      </c>
      <c r="C86" s="18">
        <v>518760</v>
      </c>
      <c r="D86" s="18">
        <f t="shared" si="17"/>
        <v>-94226499</v>
      </c>
      <c r="E86" s="19">
        <f t="shared" si="18"/>
        <v>-99.452468645423195</v>
      </c>
    </row>
    <row r="87" spans="1:5" ht="15" customHeight="1" x14ac:dyDescent="0.3">
      <c r="A87" s="30" t="s">
        <v>75</v>
      </c>
      <c r="B87" s="33">
        <f>+B84+B85+B86</f>
        <v>220124989</v>
      </c>
      <c r="C87" s="31">
        <v>46852571.699999996</v>
      </c>
      <c r="D87" s="31">
        <f t="shared" si="17"/>
        <v>-173272417.30000001</v>
      </c>
      <c r="E87" s="32">
        <f>+D87/B87*100</f>
        <v>-78.715468919342001</v>
      </c>
    </row>
    <row r="88" spans="1:5" ht="18" customHeight="1" x14ac:dyDescent="0.3">
      <c r="A88" s="25" t="s">
        <v>76</v>
      </c>
      <c r="B88" s="27">
        <f>+B45+B46+B68+B82+B87</f>
        <v>2622650619</v>
      </c>
      <c r="C88" s="27">
        <v>817834042.25999999</v>
      </c>
      <c r="D88" s="27">
        <f t="shared" si="17"/>
        <v>-1804816576.74</v>
      </c>
      <c r="E88" s="28">
        <f>+D88/B88*100</f>
        <v>-68.816508141224134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[11]SCF!C88</f>
        <v>0</v>
      </c>
      <c r="C91" s="18">
        <v>54421436.600000001</v>
      </c>
      <c r="D91" s="18">
        <f t="shared" ref="D91:D98" si="19">+C91-B91</f>
        <v>54421436.600000001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[11]SCF!C89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[11]SCF!C90</f>
        <v>14133381</v>
      </c>
      <c r="C93" s="18">
        <v>6683539.54</v>
      </c>
      <c r="D93" s="18">
        <f t="shared" si="19"/>
        <v>-7449841.46</v>
      </c>
      <c r="E93" s="19">
        <f t="shared" si="20"/>
        <v>-52.710964630473065</v>
      </c>
    </row>
    <row r="94" spans="1:5" ht="15" customHeight="1" x14ac:dyDescent="0.3">
      <c r="A94" s="24" t="s">
        <v>81</v>
      </c>
      <c r="B94" s="18">
        <f>[11]SCF!C91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[11]SCF!C92</f>
        <v>18000000</v>
      </c>
      <c r="C95" s="18">
        <v>30000000</v>
      </c>
      <c r="D95" s="18">
        <f t="shared" si="19"/>
        <v>12000000</v>
      </c>
      <c r="E95" s="19">
        <f t="shared" si="20"/>
        <v>66.666666666666657</v>
      </c>
    </row>
    <row r="96" spans="1:5" ht="15" customHeight="1" x14ac:dyDescent="0.3">
      <c r="A96" s="24" t="s">
        <v>83</v>
      </c>
      <c r="B96" s="18">
        <f>[11]SCF!C93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[11]SCF!C94</f>
        <v>0</v>
      </c>
      <c r="C97" s="18">
        <v>15300000</v>
      </c>
      <c r="D97" s="18">
        <f t="shared" si="19"/>
        <v>15300000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32133381</v>
      </c>
      <c r="C98" s="31">
        <v>106404976.14</v>
      </c>
      <c r="D98" s="31">
        <f t="shared" si="19"/>
        <v>74271595.140000001</v>
      </c>
      <c r="E98" s="32">
        <f t="shared" ref="E98" si="21">+D98/B98*100</f>
        <v>231.13532665610256</v>
      </c>
    </row>
    <row r="99" spans="1:5" ht="15" customHeight="1" x14ac:dyDescent="0.3">
      <c r="A99" s="34" t="s">
        <v>86</v>
      </c>
      <c r="B99" s="35">
        <f>+B42-B88-B98</f>
        <v>-196518798</v>
      </c>
      <c r="C99" s="36">
        <v>24703497.66000019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[11]SCF!$C$97</f>
        <v>333217258</v>
      </c>
      <c r="C100" s="18">
        <v>313673515.11000001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136698460</v>
      </c>
      <c r="C101" s="36">
        <v>338377012.77000022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DORELCO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DORELCO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1528314837</v>
      </c>
      <c r="C16" s="15">
        <v>665403286.06000018</v>
      </c>
      <c r="D16" s="15">
        <f>+C16-B16</f>
        <v>-862911550.93999982</v>
      </c>
      <c r="E16" s="16">
        <f t="shared" ref="E16:E42" si="0">+D16/B16*100</f>
        <v>-56.461635394042823</v>
      </c>
    </row>
    <row r="17" spans="1:5" ht="15" customHeight="1" x14ac:dyDescent="0.3">
      <c r="A17" s="17" t="s">
        <v>11</v>
      </c>
      <c r="B17" s="18">
        <f>[2]SCF!C13</f>
        <v>1454517712</v>
      </c>
      <c r="C17" s="18">
        <v>580188434.11000013</v>
      </c>
      <c r="D17" s="18">
        <f t="shared" ref="D17:D42" si="1">+C17-B17</f>
        <v>-874329277.88999987</v>
      </c>
      <c r="E17" s="19">
        <f t="shared" ref="E17:E18" si="2">IFERROR(+D17/B17*100,0)</f>
        <v>-60.111284357464044</v>
      </c>
    </row>
    <row r="18" spans="1:5" ht="15" customHeight="1" x14ac:dyDescent="0.3">
      <c r="A18" s="17" t="s">
        <v>12</v>
      </c>
      <c r="B18" s="18">
        <f>[2]SCF!C14</f>
        <v>41060958</v>
      </c>
      <c r="C18" s="18">
        <v>18220080.370000001</v>
      </c>
      <c r="D18" s="18">
        <f t="shared" si="1"/>
        <v>-22840877.629999999</v>
      </c>
      <c r="E18" s="19">
        <f t="shared" si="2"/>
        <v>-55.626752863389108</v>
      </c>
    </row>
    <row r="19" spans="1:5" ht="15" customHeight="1" x14ac:dyDescent="0.3">
      <c r="A19" s="20" t="s">
        <v>13</v>
      </c>
      <c r="B19" s="15">
        <f>[2]SCF!C15</f>
        <v>22655517</v>
      </c>
      <c r="C19" s="21">
        <v>10756636.619999999</v>
      </c>
      <c r="D19" s="21">
        <f t="shared" si="1"/>
        <v>-11898880.380000001</v>
      </c>
      <c r="E19" s="22">
        <f t="shared" si="0"/>
        <v>-52.520895373961231</v>
      </c>
    </row>
    <row r="20" spans="1:5" ht="15" customHeight="1" x14ac:dyDescent="0.3">
      <c r="A20" s="23" t="s">
        <v>14</v>
      </c>
      <c r="B20" s="18">
        <f>[2]SCF!C16</f>
        <v>18130514.73</v>
      </c>
      <c r="C20" s="18">
        <v>8688884.4100000001</v>
      </c>
      <c r="D20" s="18">
        <f t="shared" si="1"/>
        <v>-9441630.3200000003</v>
      </c>
      <c r="E20" s="19">
        <f t="shared" ref="E20:E28" si="3">IFERROR(+D20/B20*100,0)</f>
        <v>-52.075908823356386</v>
      </c>
    </row>
    <row r="21" spans="1:5" ht="15" customHeight="1" x14ac:dyDescent="0.3">
      <c r="A21" s="23" t="s">
        <v>15</v>
      </c>
      <c r="B21" s="18">
        <f>[2]SCF!C17</f>
        <v>172865.26</v>
      </c>
      <c r="C21" s="18">
        <v>79017.100000000006</v>
      </c>
      <c r="D21" s="18">
        <f t="shared" si="1"/>
        <v>-93848.16</v>
      </c>
      <c r="E21" s="19">
        <f t="shared" si="3"/>
        <v>-54.289774590915485</v>
      </c>
    </row>
    <row r="22" spans="1:5" ht="15" customHeight="1" x14ac:dyDescent="0.3">
      <c r="A22" s="23" t="s">
        <v>16</v>
      </c>
      <c r="B22" s="18">
        <f>[2]SCF!C18</f>
        <v>0</v>
      </c>
      <c r="C22" s="18">
        <v>31.989999999999995</v>
      </c>
      <c r="D22" s="18">
        <f t="shared" si="1"/>
        <v>31.989999999999995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[2]SCF!C19</f>
        <v>0</v>
      </c>
      <c r="C23" s="18">
        <v>1410.19</v>
      </c>
      <c r="D23" s="18">
        <f t="shared" si="1"/>
        <v>1410.19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[2]SCF!C20</f>
        <v>4352137.01</v>
      </c>
      <c r="C24" s="18">
        <v>1987594.23</v>
      </c>
      <c r="D24" s="18">
        <f t="shared" si="1"/>
        <v>-2364542.7799999998</v>
      </c>
      <c r="E24" s="19">
        <f t="shared" si="3"/>
        <v>-54.330614467488928</v>
      </c>
    </row>
    <row r="25" spans="1:5" ht="15" customHeight="1" x14ac:dyDescent="0.3">
      <c r="A25" s="23" t="s">
        <v>19</v>
      </c>
      <c r="B25" s="18">
        <f>[2]SCF!C21</f>
        <v>0</v>
      </c>
      <c r="C25" s="18">
        <v>-301.3</v>
      </c>
      <c r="D25" s="18">
        <f t="shared" si="1"/>
        <v>-301.3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10080650</v>
      </c>
      <c r="C26" s="18">
        <v>93841.260000000009</v>
      </c>
      <c r="D26" s="18">
        <f t="shared" si="1"/>
        <v>-9986808.7400000002</v>
      </c>
      <c r="E26" s="19">
        <f t="shared" si="3"/>
        <v>-99.069095147634329</v>
      </c>
    </row>
    <row r="27" spans="1:5" ht="15" customHeight="1" x14ac:dyDescent="0.3">
      <c r="A27" s="17" t="s">
        <v>21</v>
      </c>
      <c r="B27" s="18">
        <f>[2]SCF!C23</f>
        <v>0</v>
      </c>
      <c r="C27" s="18">
        <v>56144293.700000003</v>
      </c>
      <c r="D27" s="18">
        <f t="shared" si="1"/>
        <v>56144293.700000003</v>
      </c>
      <c r="E27" s="19">
        <f t="shared" si="3"/>
        <v>0</v>
      </c>
    </row>
    <row r="28" spans="1:5" ht="15" customHeight="1" x14ac:dyDescent="0.3">
      <c r="A28" s="17" t="s">
        <v>22</v>
      </c>
      <c r="B28" s="18">
        <f>[2]SCF!C24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[2]SCF!C25</f>
        <v>43000000</v>
      </c>
      <c r="C29" s="15">
        <v>18368156.07</v>
      </c>
      <c r="D29" s="15">
        <f t="shared" si="1"/>
        <v>-24631843.93</v>
      </c>
      <c r="E29" s="16">
        <f t="shared" si="0"/>
        <v>-57.283357976744185</v>
      </c>
    </row>
    <row r="30" spans="1:5" ht="15" customHeight="1" x14ac:dyDescent="0.3">
      <c r="A30" s="17" t="s">
        <v>24</v>
      </c>
      <c r="B30" s="18">
        <f>[2]SCF!C26</f>
        <v>43000000</v>
      </c>
      <c r="C30" s="18">
        <v>18368156.07</v>
      </c>
      <c r="D30" s="18">
        <f t="shared" si="1"/>
        <v>-24631843.93</v>
      </c>
      <c r="E30" s="19">
        <f t="shared" ref="E30:E32" si="4">IFERROR(+D30/B30*100,0)</f>
        <v>-57.283357976744185</v>
      </c>
    </row>
    <row r="31" spans="1:5" ht="15" customHeight="1" x14ac:dyDescent="0.3">
      <c r="A31" s="17" t="s">
        <v>25</v>
      </c>
      <c r="B31" s="18">
        <f>[2]SCF!C27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[2]SCF!C28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27</v>
      </c>
      <c r="B33" s="15">
        <f>[2]SCF!C29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[2]SCF!C30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[2]SCF!C31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[2]SCF!C32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0</v>
      </c>
      <c r="C40" s="18">
        <v>-30255535.330000002</v>
      </c>
      <c r="D40" s="18">
        <f t="shared" si="1"/>
        <v>-30255535.330000002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[2]SCF!C37</f>
        <v>0</v>
      </c>
      <c r="C41" s="18">
        <v>7362603.6500000004</v>
      </c>
      <c r="D41" s="18">
        <f t="shared" si="1"/>
        <v>7362603.6500000004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[2]SCF!C38</f>
        <v>1571314837</v>
      </c>
      <c r="C42" s="27">
        <v>660878510.45000017</v>
      </c>
      <c r="D42" s="27">
        <f t="shared" si="1"/>
        <v>-910436326.54999983</v>
      </c>
      <c r="E42" s="28">
        <f t="shared" si="0"/>
        <v>-57.941050711914066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1310534267</v>
      </c>
      <c r="C45" s="18">
        <v>460361592.62999994</v>
      </c>
      <c r="D45" s="18">
        <f>C45-B45</f>
        <v>-850172674.37000012</v>
      </c>
      <c r="E45" s="19">
        <f>IFERROR(+D45/B45*100,0)</f>
        <v>-64.872220114943403</v>
      </c>
    </row>
    <row r="46" spans="1:5" ht="15" customHeight="1" x14ac:dyDescent="0.3">
      <c r="A46" s="14" t="s">
        <v>39</v>
      </c>
      <c r="B46" s="15">
        <f>[2]SCF!C42</f>
        <v>161628632</v>
      </c>
      <c r="C46" s="15">
        <v>82227562.810000017</v>
      </c>
      <c r="D46" s="15">
        <f t="shared" ref="D46:D61" si="6">+B46-C46</f>
        <v>79401069.189999983</v>
      </c>
      <c r="E46" s="16">
        <f t="shared" ref="E46" si="7">+D46/B46*100</f>
        <v>49.125621003833025</v>
      </c>
    </row>
    <row r="47" spans="1:5" ht="15" customHeight="1" x14ac:dyDescent="0.3">
      <c r="A47" s="17" t="s">
        <v>40</v>
      </c>
      <c r="B47" s="18">
        <f>[2]SCF!C43</f>
        <v>56797154</v>
      </c>
      <c r="C47" s="18">
        <v>31602340.82</v>
      </c>
      <c r="D47" s="18">
        <f t="shared" si="6"/>
        <v>25194813.18</v>
      </c>
      <c r="E47" s="19">
        <f t="shared" ref="E47:E61" si="8">IFERROR(+D47/B47*100,0)</f>
        <v>44.359288107992171</v>
      </c>
    </row>
    <row r="48" spans="1:5" ht="15" customHeight="1" x14ac:dyDescent="0.3">
      <c r="A48" s="17" t="s">
        <v>41</v>
      </c>
      <c r="B48" s="18">
        <f>[2]SCF!C44</f>
        <v>3475356</v>
      </c>
      <c r="C48" s="18">
        <v>2051053.2899999998</v>
      </c>
      <c r="D48" s="18">
        <f t="shared" si="6"/>
        <v>1424302.7100000002</v>
      </c>
      <c r="E48" s="19">
        <f t="shared" si="8"/>
        <v>40.982929806327761</v>
      </c>
    </row>
    <row r="49" spans="1:5" ht="15" customHeight="1" x14ac:dyDescent="0.3">
      <c r="A49" s="17" t="s">
        <v>42</v>
      </c>
      <c r="B49" s="18">
        <f>[2]SCF!C45</f>
        <v>45940222</v>
      </c>
      <c r="C49" s="18">
        <v>28231554.220000003</v>
      </c>
      <c r="D49" s="18">
        <f t="shared" si="6"/>
        <v>17708667.779999997</v>
      </c>
      <c r="E49" s="19">
        <f t="shared" si="8"/>
        <v>38.547196789776066</v>
      </c>
    </row>
    <row r="50" spans="1:5" ht="15" customHeight="1" x14ac:dyDescent="0.3">
      <c r="A50" s="17" t="s">
        <v>43</v>
      </c>
      <c r="B50" s="18">
        <f>[2]SCF!C46</f>
        <v>1364400</v>
      </c>
      <c r="C50" s="18">
        <v>478842.08999999997</v>
      </c>
      <c r="D50" s="18">
        <f t="shared" si="6"/>
        <v>885557.91</v>
      </c>
      <c r="E50" s="19">
        <f t="shared" si="8"/>
        <v>64.904566842568173</v>
      </c>
    </row>
    <row r="51" spans="1:5" ht="15" customHeight="1" x14ac:dyDescent="0.3">
      <c r="A51" s="17" t="s">
        <v>44</v>
      </c>
      <c r="B51" s="18">
        <f>[2]SCF!C47</f>
        <v>2796878</v>
      </c>
      <c r="C51" s="18">
        <v>714358.53999999992</v>
      </c>
      <c r="D51" s="18">
        <f t="shared" si="6"/>
        <v>2082519.46</v>
      </c>
      <c r="E51" s="19">
        <f t="shared" si="8"/>
        <v>74.458716468862789</v>
      </c>
    </row>
    <row r="52" spans="1:5" x14ac:dyDescent="0.3">
      <c r="A52" s="17" t="s">
        <v>45</v>
      </c>
      <c r="B52" s="18">
        <f>[2]SCF!C48</f>
        <v>2630320</v>
      </c>
      <c r="C52" s="18">
        <v>1256692.71</v>
      </c>
      <c r="D52" s="18">
        <f t="shared" si="6"/>
        <v>1373627.29</v>
      </c>
      <c r="E52" s="19">
        <f t="shared" si="8"/>
        <v>52.222820417287629</v>
      </c>
    </row>
    <row r="53" spans="1:5" ht="15" customHeight="1" x14ac:dyDescent="0.3">
      <c r="A53" s="17" t="s">
        <v>46</v>
      </c>
      <c r="B53" s="18">
        <f>[2]SCF!C49</f>
        <v>5950800</v>
      </c>
      <c r="C53" s="18">
        <v>2818738.31</v>
      </c>
      <c r="D53" s="18">
        <f t="shared" si="6"/>
        <v>3132061.69</v>
      </c>
      <c r="E53" s="19">
        <f t="shared" si="8"/>
        <v>52.632615614707269</v>
      </c>
    </row>
    <row r="54" spans="1:5" ht="15" customHeight="1" x14ac:dyDescent="0.3">
      <c r="A54" s="17" t="s">
        <v>47</v>
      </c>
      <c r="B54" s="18">
        <f>[2]SCF!C50</f>
        <v>5792400</v>
      </c>
      <c r="C54" s="18">
        <v>733252.03</v>
      </c>
      <c r="D54" s="18">
        <f t="shared" si="6"/>
        <v>5059147.97</v>
      </c>
      <c r="E54" s="19">
        <f t="shared" si="8"/>
        <v>87.341136143912706</v>
      </c>
    </row>
    <row r="55" spans="1:5" ht="15" customHeight="1" x14ac:dyDescent="0.3">
      <c r="A55" s="17" t="s">
        <v>48</v>
      </c>
      <c r="B55" s="18">
        <f>[2]SCF!C51</f>
        <v>3016800</v>
      </c>
      <c r="C55" s="18">
        <v>1457710</v>
      </c>
      <c r="D55" s="18">
        <f t="shared" si="6"/>
        <v>1559090</v>
      </c>
      <c r="E55" s="19">
        <f t="shared" si="8"/>
        <v>51.680257226199942</v>
      </c>
    </row>
    <row r="56" spans="1:5" ht="15" customHeight="1" x14ac:dyDescent="0.3">
      <c r="A56" s="17" t="s">
        <v>49</v>
      </c>
      <c r="B56" s="18">
        <f>[2]SCF!C52</f>
        <v>4290000</v>
      </c>
      <c r="C56" s="18">
        <v>1929509.31</v>
      </c>
      <c r="D56" s="18">
        <f t="shared" si="6"/>
        <v>2360490.69</v>
      </c>
      <c r="E56" s="19">
        <f t="shared" si="8"/>
        <v>55.023093006993008</v>
      </c>
    </row>
    <row r="57" spans="1:5" ht="15" customHeight="1" x14ac:dyDescent="0.3">
      <c r="A57" s="17" t="s">
        <v>50</v>
      </c>
      <c r="B57" s="18">
        <f>[2]SCF!C53</f>
        <v>14590895</v>
      </c>
      <c r="C57" s="18">
        <v>7705782.0999999996</v>
      </c>
      <c r="D57" s="18">
        <f t="shared" si="6"/>
        <v>6885112.9000000004</v>
      </c>
      <c r="E57" s="19">
        <f t="shared" si="8"/>
        <v>47.18773522803091</v>
      </c>
    </row>
    <row r="58" spans="1:5" ht="15" customHeight="1" x14ac:dyDescent="0.3">
      <c r="A58" s="17" t="s">
        <v>51</v>
      </c>
      <c r="B58" s="18">
        <f>[2]SCF!C54</f>
        <v>3435593</v>
      </c>
      <c r="C58" s="18">
        <v>590215.16</v>
      </c>
      <c r="D58" s="18">
        <f t="shared" si="6"/>
        <v>2845377.84</v>
      </c>
      <c r="E58" s="19">
        <f t="shared" si="8"/>
        <v>82.820573915478349</v>
      </c>
    </row>
    <row r="59" spans="1:5" ht="15" customHeight="1" x14ac:dyDescent="0.3">
      <c r="A59" s="17" t="s">
        <v>52</v>
      </c>
      <c r="B59" s="18">
        <f>[2]SCF!C55</f>
        <v>9770869</v>
      </c>
      <c r="C59" s="18">
        <v>2099697.1800000002</v>
      </c>
      <c r="D59" s="18">
        <f t="shared" si="6"/>
        <v>7671171.8200000003</v>
      </c>
      <c r="E59" s="19">
        <f t="shared" si="8"/>
        <v>78.51064035348341</v>
      </c>
    </row>
    <row r="60" spans="1:5" ht="15" customHeight="1" x14ac:dyDescent="0.3">
      <c r="A60" s="17" t="s">
        <v>53</v>
      </c>
      <c r="B60" s="18">
        <f>[2]SCF!C56</f>
        <v>692945</v>
      </c>
      <c r="C60" s="18">
        <v>128666.93</v>
      </c>
      <c r="D60" s="18">
        <f t="shared" si="6"/>
        <v>564278.07000000007</v>
      </c>
      <c r="E60" s="19">
        <f t="shared" si="8"/>
        <v>81.431869773214345</v>
      </c>
    </row>
    <row r="61" spans="1:5" ht="15" customHeight="1" x14ac:dyDescent="0.3">
      <c r="A61" s="17" t="s">
        <v>54</v>
      </c>
      <c r="B61" s="18">
        <f>[2]SCF!C57</f>
        <v>1084000</v>
      </c>
      <c r="C61" s="18">
        <v>429150.12</v>
      </c>
      <c r="D61" s="18">
        <f t="shared" si="6"/>
        <v>654849.88</v>
      </c>
      <c r="E61" s="19">
        <f t="shared" si="8"/>
        <v>60.41050553505535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10314668</v>
      </c>
      <c r="C63" s="18">
        <v>5157334</v>
      </c>
      <c r="D63" s="18">
        <f t="shared" ref="D63:D67" si="9">C63-B63</f>
        <v>-5157334</v>
      </c>
      <c r="E63" s="19">
        <f t="shared" ref="E63:E67" si="10">IFERROR(+D63/B63*100,0)</f>
        <v>-50</v>
      </c>
    </row>
    <row r="64" spans="1:5" x14ac:dyDescent="0.3">
      <c r="A64" s="24" t="s">
        <v>57</v>
      </c>
      <c r="B64" s="18">
        <f>[2]SCF!C61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[2]SCF!C62</f>
        <v>12608970</v>
      </c>
      <c r="C65" s="18">
        <v>0</v>
      </c>
      <c r="D65" s="18">
        <f t="shared" si="9"/>
        <v>-12608970</v>
      </c>
      <c r="E65" s="19">
        <f t="shared" si="10"/>
        <v>-100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1800000</v>
      </c>
      <c r="C67" s="18">
        <v>899570.28</v>
      </c>
      <c r="D67" s="18">
        <f t="shared" si="9"/>
        <v>-900429.72</v>
      </c>
      <c r="E67" s="19">
        <f t="shared" si="10"/>
        <v>-50.023873333333334</v>
      </c>
    </row>
    <row r="68" spans="1:5" ht="15" customHeight="1" x14ac:dyDescent="0.3">
      <c r="A68" s="30" t="s">
        <v>61</v>
      </c>
      <c r="B68" s="15">
        <f>+B63+B64+B65+B66+B67</f>
        <v>24723638</v>
      </c>
      <c r="C68" s="31">
        <v>6056904.2800000003</v>
      </c>
      <c r="D68" s="31">
        <f t="shared" ref="D68" si="11">+C68-B68</f>
        <v>-18666733.719999999</v>
      </c>
      <c r="E68" s="32">
        <f t="shared" ref="E68" si="12">+D68/B68*100</f>
        <v>-75.501565424958898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22655517</v>
      </c>
      <c r="C70" s="15">
        <v>9946412.2599999998</v>
      </c>
      <c r="D70" s="15">
        <f t="shared" ref="D70:D82" si="13">+C70-B70</f>
        <v>-12709104.74</v>
      </c>
      <c r="E70" s="16">
        <f t="shared" ref="E70:E82" si="14">+D70/B70*100</f>
        <v>-56.097173770079934</v>
      </c>
    </row>
    <row r="71" spans="1:5" ht="15" customHeight="1" x14ac:dyDescent="0.3">
      <c r="A71" s="17" t="s">
        <v>14</v>
      </c>
      <c r="B71" s="18">
        <f>[2]SCF!C68</f>
        <v>18130514.73</v>
      </c>
      <c r="C71" s="18">
        <v>7996622.25</v>
      </c>
      <c r="D71" s="18">
        <f t="shared" si="13"/>
        <v>-10133892.48</v>
      </c>
      <c r="E71" s="19">
        <f t="shared" ref="E71:E81" si="15">IFERROR(+D71/B71*100,0)</f>
        <v>-55.894124523843573</v>
      </c>
    </row>
    <row r="72" spans="1:5" ht="15" customHeight="1" x14ac:dyDescent="0.3">
      <c r="A72" s="17" t="s">
        <v>15</v>
      </c>
      <c r="B72" s="18">
        <f>[2]SCF!C69</f>
        <v>172865.26</v>
      </c>
      <c r="C72" s="18">
        <v>75262.490000000005</v>
      </c>
      <c r="D72" s="18">
        <f t="shared" si="13"/>
        <v>-97602.77</v>
      </c>
      <c r="E72" s="19">
        <f t="shared" si="15"/>
        <v>-56.461761027056568</v>
      </c>
    </row>
    <row r="73" spans="1:5" ht="15" customHeight="1" x14ac:dyDescent="0.3">
      <c r="A73" s="17" t="s">
        <v>16</v>
      </c>
      <c r="B73" s="18">
        <f>[2]SCF!C70</f>
        <v>0</v>
      </c>
      <c r="C73" s="18">
        <v>30.509999999999998</v>
      </c>
      <c r="D73" s="18">
        <f t="shared" si="13"/>
        <v>30.509999999999998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[2]SCF!C71</f>
        <v>0</v>
      </c>
      <c r="C74" s="18">
        <v>1416</v>
      </c>
      <c r="D74" s="18">
        <f t="shared" si="13"/>
        <v>1416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[2]SCF!C72</f>
        <v>4352137.01</v>
      </c>
      <c r="C75" s="18">
        <v>1873081.01</v>
      </c>
      <c r="D75" s="18">
        <f t="shared" si="13"/>
        <v>-2479056</v>
      </c>
      <c r="E75" s="19">
        <f t="shared" si="15"/>
        <v>-56.961809665086818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0</v>
      </c>
      <c r="C77" s="18">
        <v>391107.99</v>
      </c>
      <c r="D77" s="18">
        <f t="shared" ref="D77:D81" si="16">C77-B77</f>
        <v>391107.99</v>
      </c>
      <c r="E77" s="19">
        <f t="shared" si="15"/>
        <v>0</v>
      </c>
    </row>
    <row r="78" spans="1:5" x14ac:dyDescent="0.3">
      <c r="A78" s="24" t="s">
        <v>66</v>
      </c>
      <c r="B78" s="18">
        <f>[2]SCF!C75</f>
        <v>0</v>
      </c>
      <c r="C78" s="18">
        <v>48612614.540000007</v>
      </c>
      <c r="D78" s="18">
        <f t="shared" si="16"/>
        <v>48612614.540000007</v>
      </c>
      <c r="E78" s="19">
        <f t="shared" si="15"/>
        <v>0</v>
      </c>
    </row>
    <row r="79" spans="1:5" ht="15" customHeight="1" x14ac:dyDescent="0.3">
      <c r="A79" s="24" t="s">
        <v>67</v>
      </c>
      <c r="B79" s="18">
        <f>[2]SCF!C76</f>
        <v>0</v>
      </c>
      <c r="C79" s="18">
        <v>5966673.580000001</v>
      </c>
      <c r="D79" s="18">
        <f t="shared" si="16"/>
        <v>5966673.580000001</v>
      </c>
      <c r="E79" s="19">
        <f t="shared" si="15"/>
        <v>0</v>
      </c>
    </row>
    <row r="80" spans="1:5" x14ac:dyDescent="0.3">
      <c r="A80" s="24" t="s">
        <v>68</v>
      </c>
      <c r="B80" s="18">
        <f>[2]SCF!C77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[2]SCF!C78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22655517</v>
      </c>
      <c r="C82" s="31">
        <v>64916808.370000005</v>
      </c>
      <c r="D82" s="31">
        <f t="shared" si="13"/>
        <v>42261291.370000005</v>
      </c>
      <c r="E82" s="32">
        <f t="shared" si="14"/>
        <v>186.53863149536602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[2]SCF!C82</f>
        <v>46088015</v>
      </c>
      <c r="C85" s="18">
        <v>30741448.420000006</v>
      </c>
      <c r="D85" s="18">
        <f t="shared" si="17"/>
        <v>-15346566.579999994</v>
      </c>
      <c r="E85" s="19">
        <f t="shared" si="18"/>
        <v>-33.29838913652496</v>
      </c>
    </row>
    <row r="86" spans="1:5" ht="15" customHeight="1" x14ac:dyDescent="0.3">
      <c r="A86" s="24" t="s">
        <v>74</v>
      </c>
      <c r="B86" s="18">
        <f>[2]SCF!C83</f>
        <v>13928892</v>
      </c>
      <c r="C86" s="18">
        <v>3757183.8400000008</v>
      </c>
      <c r="D86" s="18">
        <f t="shared" si="17"/>
        <v>-10171708.16</v>
      </c>
      <c r="E86" s="19">
        <f t="shared" si="18"/>
        <v>-73.025967607473731</v>
      </c>
    </row>
    <row r="87" spans="1:5" ht="15" customHeight="1" x14ac:dyDescent="0.3">
      <c r="A87" s="30" t="s">
        <v>75</v>
      </c>
      <c r="B87" s="33">
        <f>+B84+B85+B86</f>
        <v>60016907</v>
      </c>
      <c r="C87" s="31">
        <v>34498632.260000005</v>
      </c>
      <c r="D87" s="31">
        <f t="shared" si="17"/>
        <v>-25518274.739999995</v>
      </c>
      <c r="E87" s="32">
        <f>+D87/B87*100</f>
        <v>-42.518476901850335</v>
      </c>
    </row>
    <row r="88" spans="1:5" ht="18" customHeight="1" x14ac:dyDescent="0.3">
      <c r="A88" s="25" t="s">
        <v>76</v>
      </c>
      <c r="B88" s="27">
        <f>+B45+B46+B68+B82+B87</f>
        <v>1579558961</v>
      </c>
      <c r="C88" s="27">
        <v>648061500.3499999</v>
      </c>
      <c r="D88" s="27">
        <f t="shared" si="17"/>
        <v>-931497460.6500001</v>
      </c>
      <c r="E88" s="28">
        <f>+D88/B88*100</f>
        <v>-58.971996845263696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0</v>
      </c>
      <c r="C91" s="18">
        <v>0</v>
      </c>
      <c r="D91" s="18">
        <f t="shared" ref="D91:D98" si="19">+C91-B91</f>
        <v>0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8000000</v>
      </c>
      <c r="C93" s="18">
        <v>21112676.450000003</v>
      </c>
      <c r="D93" s="18">
        <f t="shared" si="19"/>
        <v>13112676.450000003</v>
      </c>
      <c r="E93" s="19">
        <f t="shared" si="20"/>
        <v>163.90845562500002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8000000</v>
      </c>
      <c r="C98" s="31">
        <v>21112676.450000003</v>
      </c>
      <c r="D98" s="31">
        <f t="shared" si="19"/>
        <v>13112676.450000003</v>
      </c>
      <c r="E98" s="32">
        <f t="shared" ref="E98" si="21">+D98/B98*100</f>
        <v>163.90845562500002</v>
      </c>
    </row>
    <row r="99" spans="1:5" ht="15" customHeight="1" x14ac:dyDescent="0.3">
      <c r="A99" s="34" t="s">
        <v>86</v>
      </c>
      <c r="B99" s="35">
        <f>+B42-B88-B98</f>
        <v>-16244124</v>
      </c>
      <c r="C99" s="36">
        <v>-8295666.3499997407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39586108</v>
      </c>
      <c r="C100" s="18">
        <v>35447208.079999998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23341984</v>
      </c>
      <c r="C101" s="36">
        <v>27151541.730000257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ESAMELCO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ESAMELCO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1017332098</v>
      </c>
      <c r="C16" s="15">
        <v>768073355.81999993</v>
      </c>
      <c r="D16" s="15">
        <f>+C16-B16</f>
        <v>-249258742.18000007</v>
      </c>
      <c r="E16" s="16">
        <f t="shared" ref="E16:E42" si="0">+D16/B16*100</f>
        <v>-24.501216728541682</v>
      </c>
    </row>
    <row r="17" spans="1:5" ht="15" customHeight="1" x14ac:dyDescent="0.3">
      <c r="A17" s="17" t="s">
        <v>11</v>
      </c>
      <c r="B17" s="18">
        <f>[3]SCF!C13</f>
        <v>920063569</v>
      </c>
      <c r="C17" s="18">
        <v>736953189.61000001</v>
      </c>
      <c r="D17" s="18">
        <f t="shared" ref="D17:D42" si="1">+C17-B17</f>
        <v>-183110379.38999999</v>
      </c>
      <c r="E17" s="19">
        <f t="shared" ref="E17:E18" si="2">IFERROR(+D17/B17*100,0)</f>
        <v>-19.901926949354081</v>
      </c>
    </row>
    <row r="18" spans="1:5" ht="15" customHeight="1" x14ac:dyDescent="0.3">
      <c r="A18" s="17" t="s">
        <v>12</v>
      </c>
      <c r="B18" s="18">
        <f>[3]SCF!C14</f>
        <v>44322657</v>
      </c>
      <c r="C18" s="18">
        <v>19370697.289999999</v>
      </c>
      <c r="D18" s="18">
        <f t="shared" si="1"/>
        <v>-24951959.710000001</v>
      </c>
      <c r="E18" s="19">
        <f t="shared" si="2"/>
        <v>-56.296173106228721</v>
      </c>
    </row>
    <row r="19" spans="1:5" ht="15" customHeight="1" x14ac:dyDescent="0.3">
      <c r="A19" s="20" t="s">
        <v>13</v>
      </c>
      <c r="B19" s="15">
        <f>[3]SCF!C15</f>
        <v>28304954</v>
      </c>
      <c r="C19" s="21">
        <v>11439475.370000001</v>
      </c>
      <c r="D19" s="21">
        <f t="shared" si="1"/>
        <v>-16865478.629999999</v>
      </c>
      <c r="E19" s="22">
        <f t="shared" si="0"/>
        <v>-59.584900332288115</v>
      </c>
    </row>
    <row r="20" spans="1:5" ht="15" customHeight="1" x14ac:dyDescent="0.3">
      <c r="A20" s="23" t="s">
        <v>14</v>
      </c>
      <c r="B20" s="18">
        <f>[3]SCF!C16</f>
        <v>17091454</v>
      </c>
      <c r="C20" s="18">
        <v>9683139.6600000001</v>
      </c>
      <c r="D20" s="18">
        <f t="shared" si="1"/>
        <v>-7408314.3399999999</v>
      </c>
      <c r="E20" s="19">
        <f t="shared" ref="E20:E28" si="3">IFERROR(+D20/B20*100,0)</f>
        <v>-43.345138102352202</v>
      </c>
    </row>
    <row r="21" spans="1:5" ht="15" customHeight="1" x14ac:dyDescent="0.3">
      <c r="A21" s="23" t="s">
        <v>15</v>
      </c>
      <c r="B21" s="18">
        <f>[3]SCF!C17</f>
        <v>188183</v>
      </c>
      <c r="C21" s="18">
        <v>92323.82</v>
      </c>
      <c r="D21" s="18">
        <f t="shared" si="1"/>
        <v>-95859.18</v>
      </c>
      <c r="E21" s="19">
        <f t="shared" si="3"/>
        <v>-50.93934096066063</v>
      </c>
    </row>
    <row r="22" spans="1:5" ht="15" customHeight="1" x14ac:dyDescent="0.3">
      <c r="A22" s="23" t="s">
        <v>16</v>
      </c>
      <c r="B22" s="18">
        <f>[3]SCF!C18</f>
        <v>276740</v>
      </c>
      <c r="C22" s="18">
        <v>79.48</v>
      </c>
      <c r="D22" s="18">
        <f t="shared" si="1"/>
        <v>-276660.52</v>
      </c>
      <c r="E22" s="19">
        <f t="shared" si="3"/>
        <v>-99.971279901712805</v>
      </c>
    </row>
    <row r="23" spans="1:5" ht="15" customHeight="1" x14ac:dyDescent="0.3">
      <c r="A23" s="23" t="s">
        <v>17</v>
      </c>
      <c r="B23" s="18">
        <f>[3]SCF!C19</f>
        <v>6010790</v>
      </c>
      <c r="C23" s="18">
        <v>3954.5699999999997</v>
      </c>
      <c r="D23" s="18">
        <f t="shared" si="1"/>
        <v>-6006835.4299999997</v>
      </c>
      <c r="E23" s="19">
        <f t="shared" si="3"/>
        <v>-99.934208814481948</v>
      </c>
    </row>
    <row r="24" spans="1:5" ht="15" customHeight="1" x14ac:dyDescent="0.3">
      <c r="A24" s="23" t="s">
        <v>18</v>
      </c>
      <c r="B24" s="18">
        <f>[3]SCF!C20</f>
        <v>4737787</v>
      </c>
      <c r="C24" s="18">
        <v>1659977.84</v>
      </c>
      <c r="D24" s="18">
        <f t="shared" si="1"/>
        <v>-3077809.16</v>
      </c>
      <c r="E24" s="19">
        <f t="shared" si="3"/>
        <v>-64.963012478188659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24640918</v>
      </c>
      <c r="C26" s="18">
        <v>309993.55</v>
      </c>
      <c r="D26" s="18">
        <f t="shared" si="1"/>
        <v>-24330924.449999999</v>
      </c>
      <c r="E26" s="19">
        <f t="shared" si="3"/>
        <v>-98.741956164133171</v>
      </c>
    </row>
    <row r="27" spans="1:5" ht="15" customHeight="1" x14ac:dyDescent="0.3">
      <c r="A27" s="17" t="s">
        <v>21</v>
      </c>
      <c r="B27" s="18">
        <f>[3]SCF!C23</f>
        <v>0</v>
      </c>
      <c r="C27" s="18">
        <v>0</v>
      </c>
      <c r="D27" s="18">
        <f t="shared" si="1"/>
        <v>0</v>
      </c>
      <c r="E27" s="19">
        <f t="shared" si="3"/>
        <v>0</v>
      </c>
    </row>
    <row r="28" spans="1:5" ht="15" customHeight="1" x14ac:dyDescent="0.3">
      <c r="A28" s="17" t="s">
        <v>22</v>
      </c>
      <c r="B28" s="18">
        <f>[3]SCF!C24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[3]SCF!C25</f>
        <v>4116893</v>
      </c>
      <c r="C29" s="15">
        <v>29886782.530000001</v>
      </c>
      <c r="D29" s="15">
        <f t="shared" si="1"/>
        <v>25769889.530000001</v>
      </c>
      <c r="E29" s="16">
        <f t="shared" si="0"/>
        <v>625.95480450912862</v>
      </c>
    </row>
    <row r="30" spans="1:5" ht="15" customHeight="1" x14ac:dyDescent="0.3">
      <c r="A30" s="17" t="s">
        <v>24</v>
      </c>
      <c r="B30" s="18">
        <f>[3]SCF!C26</f>
        <v>4116893</v>
      </c>
      <c r="C30" s="18">
        <v>29807094.200000003</v>
      </c>
      <c r="D30" s="18">
        <f t="shared" si="1"/>
        <v>25690201.200000003</v>
      </c>
      <c r="E30" s="19">
        <f t="shared" ref="E30:E32" si="4">IFERROR(+D30/B30*100,0)</f>
        <v>624.01916202339976</v>
      </c>
    </row>
    <row r="31" spans="1:5" ht="15" customHeight="1" x14ac:dyDescent="0.3">
      <c r="A31" s="17" t="s">
        <v>25</v>
      </c>
      <c r="B31" s="18">
        <f>[3]SCF!C27</f>
        <v>0</v>
      </c>
      <c r="C31" s="18">
        <v>79688.329999999987</v>
      </c>
      <c r="D31" s="18">
        <f t="shared" si="1"/>
        <v>79688.329999999987</v>
      </c>
      <c r="E31" s="19">
        <f t="shared" si="4"/>
        <v>0</v>
      </c>
    </row>
    <row r="32" spans="1:5" x14ac:dyDescent="0.3">
      <c r="A32" s="17" t="s">
        <v>26</v>
      </c>
      <c r="B32" s="18">
        <f>[3]SCF!C28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27</v>
      </c>
      <c r="B33" s="15">
        <f>[3]SCF!C29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[3]SCF!C30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[3]SCF!C31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[3]SCF!C32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[3]SCF!C37</f>
        <v>0</v>
      </c>
      <c r="C41" s="18">
        <v>90271068.659999996</v>
      </c>
      <c r="D41" s="18">
        <f t="shared" si="1"/>
        <v>90271068.659999996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[3]SCF!C38</f>
        <v>1021448991</v>
      </c>
      <c r="C42" s="27">
        <v>888231207.00999987</v>
      </c>
      <c r="D42" s="27">
        <f t="shared" si="1"/>
        <v>-133217783.99000013</v>
      </c>
      <c r="E42" s="28">
        <f t="shared" si="0"/>
        <v>-13.042039804609306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718662773</v>
      </c>
      <c r="C45" s="18">
        <v>628973992.1500001</v>
      </c>
      <c r="D45" s="18">
        <f>C45-B45</f>
        <v>-89688780.849999905</v>
      </c>
      <c r="E45" s="19">
        <f>IFERROR(+D45/B45*100,0)</f>
        <v>-12.479953633273823</v>
      </c>
    </row>
    <row r="46" spans="1:5" ht="15" customHeight="1" x14ac:dyDescent="0.3">
      <c r="A46" s="14" t="s">
        <v>39</v>
      </c>
      <c r="B46" s="15">
        <f>[3]SCF!C42</f>
        <v>143503030</v>
      </c>
      <c r="C46" s="15">
        <v>82068705.359999999</v>
      </c>
      <c r="D46" s="15">
        <f t="shared" ref="D46:D61" si="6">+B46-C46</f>
        <v>61434324.640000001</v>
      </c>
      <c r="E46" s="16">
        <f t="shared" ref="E46" si="7">+D46/B46*100</f>
        <v>42.810472113376278</v>
      </c>
    </row>
    <row r="47" spans="1:5" ht="15" customHeight="1" x14ac:dyDescent="0.3">
      <c r="A47" s="17" t="s">
        <v>40</v>
      </c>
      <c r="B47" s="18">
        <f>[3]SCF!C43</f>
        <v>72717227</v>
      </c>
      <c r="C47" s="18">
        <v>36367740.630000003</v>
      </c>
      <c r="D47" s="18">
        <f t="shared" si="6"/>
        <v>36349486.369999997</v>
      </c>
      <c r="E47" s="19">
        <f t="shared" ref="E47:E61" si="8">IFERROR(+D47/B47*100,0)</f>
        <v>49.987448462521819</v>
      </c>
    </row>
    <row r="48" spans="1:5" ht="15" customHeight="1" x14ac:dyDescent="0.3">
      <c r="A48" s="17" t="s">
        <v>41</v>
      </c>
      <c r="B48" s="18">
        <f>[3]SCF!C44</f>
        <v>6978136</v>
      </c>
      <c r="C48" s="18">
        <v>6104065.3399999999</v>
      </c>
      <c r="D48" s="18">
        <f t="shared" si="6"/>
        <v>874070.66000000015</v>
      </c>
      <c r="E48" s="19">
        <f t="shared" si="8"/>
        <v>12.525847303635244</v>
      </c>
    </row>
    <row r="49" spans="1:5" ht="15" customHeight="1" x14ac:dyDescent="0.3">
      <c r="A49" s="17" t="s">
        <v>42</v>
      </c>
      <c r="B49" s="18">
        <f>[3]SCF!C45</f>
        <v>18625357</v>
      </c>
      <c r="C49" s="18">
        <v>15350141.890000001</v>
      </c>
      <c r="D49" s="18">
        <f t="shared" si="6"/>
        <v>3275215.1099999994</v>
      </c>
      <c r="E49" s="19">
        <f t="shared" si="8"/>
        <v>17.584710510515311</v>
      </c>
    </row>
    <row r="50" spans="1:5" ht="15" customHeight="1" x14ac:dyDescent="0.3">
      <c r="A50" s="17" t="s">
        <v>43</v>
      </c>
      <c r="B50" s="18">
        <f>[3]SCF!C46</f>
        <v>1634600</v>
      </c>
      <c r="C50" s="18">
        <v>3555780.67</v>
      </c>
      <c r="D50" s="18">
        <f t="shared" si="6"/>
        <v>-1921180.67</v>
      </c>
      <c r="E50" s="19">
        <f t="shared" si="8"/>
        <v>-117.53215893796647</v>
      </c>
    </row>
    <row r="51" spans="1:5" ht="15" customHeight="1" x14ac:dyDescent="0.3">
      <c r="A51" s="17" t="s">
        <v>44</v>
      </c>
      <c r="B51" s="18">
        <f>[3]SCF!C47</f>
        <v>2563450</v>
      </c>
      <c r="C51" s="18">
        <v>1432478.6</v>
      </c>
      <c r="D51" s="18">
        <f t="shared" si="6"/>
        <v>1130971.3999999999</v>
      </c>
      <c r="E51" s="19">
        <f t="shared" si="8"/>
        <v>44.119112914236666</v>
      </c>
    </row>
    <row r="52" spans="1:5" x14ac:dyDescent="0.3">
      <c r="A52" s="17" t="s">
        <v>45</v>
      </c>
      <c r="B52" s="18">
        <f>[3]SCF!C48</f>
        <v>2105000</v>
      </c>
      <c r="C52" s="18">
        <v>2089564.51</v>
      </c>
      <c r="D52" s="18">
        <f t="shared" si="6"/>
        <v>15435.489999999991</v>
      </c>
      <c r="E52" s="19">
        <f t="shared" si="8"/>
        <v>0.73327743467933448</v>
      </c>
    </row>
    <row r="53" spans="1:5" ht="15" customHeight="1" x14ac:dyDescent="0.3">
      <c r="A53" s="17" t="s">
        <v>46</v>
      </c>
      <c r="B53" s="18">
        <f>[3]SCF!C49</f>
        <v>0</v>
      </c>
      <c r="C53" s="18">
        <v>0</v>
      </c>
      <c r="D53" s="18">
        <f t="shared" si="6"/>
        <v>0</v>
      </c>
      <c r="E53" s="19">
        <f t="shared" si="8"/>
        <v>0</v>
      </c>
    </row>
    <row r="54" spans="1:5" ht="15" customHeight="1" x14ac:dyDescent="0.3">
      <c r="A54" s="17" t="s">
        <v>47</v>
      </c>
      <c r="B54" s="18">
        <f>[3]SCF!C50</f>
        <v>8901100</v>
      </c>
      <c r="C54" s="18">
        <v>7404600.8500000006</v>
      </c>
      <c r="D54" s="18">
        <f t="shared" si="6"/>
        <v>1496499.1499999994</v>
      </c>
      <c r="E54" s="19">
        <f t="shared" si="8"/>
        <v>16.812519239195151</v>
      </c>
    </row>
    <row r="55" spans="1:5" ht="15" customHeight="1" x14ac:dyDescent="0.3">
      <c r="A55" s="17" t="s">
        <v>48</v>
      </c>
      <c r="B55" s="18">
        <f>[3]SCF!C51</f>
        <v>1870800</v>
      </c>
      <c r="C55" s="18">
        <v>1390200</v>
      </c>
      <c r="D55" s="18">
        <f t="shared" si="6"/>
        <v>480600</v>
      </c>
      <c r="E55" s="19">
        <f t="shared" si="8"/>
        <v>25.689544579858886</v>
      </c>
    </row>
    <row r="56" spans="1:5" ht="15" customHeight="1" x14ac:dyDescent="0.3">
      <c r="A56" s="17" t="s">
        <v>49</v>
      </c>
      <c r="B56" s="18">
        <f>[3]SCF!C52</f>
        <v>477600</v>
      </c>
      <c r="C56" s="18">
        <v>733200</v>
      </c>
      <c r="D56" s="18">
        <f t="shared" si="6"/>
        <v>-255600</v>
      </c>
      <c r="E56" s="19">
        <f t="shared" si="8"/>
        <v>-53.517587939698494</v>
      </c>
    </row>
    <row r="57" spans="1:5" ht="15" customHeight="1" x14ac:dyDescent="0.3">
      <c r="A57" s="17" t="s">
        <v>50</v>
      </c>
      <c r="B57" s="18">
        <f>[3]SCF!C53</f>
        <v>9097000</v>
      </c>
      <c r="C57" s="18">
        <v>4634154.9800000004</v>
      </c>
      <c r="D57" s="18">
        <f t="shared" si="6"/>
        <v>4462845.0199999996</v>
      </c>
      <c r="E57" s="19">
        <f t="shared" si="8"/>
        <v>49.058426074530061</v>
      </c>
    </row>
    <row r="58" spans="1:5" ht="15" customHeight="1" x14ac:dyDescent="0.3">
      <c r="A58" s="17" t="s">
        <v>51</v>
      </c>
      <c r="B58" s="18">
        <f>[3]SCF!C54</f>
        <v>1965000</v>
      </c>
      <c r="C58" s="18">
        <v>791411.29</v>
      </c>
      <c r="D58" s="18">
        <f t="shared" si="6"/>
        <v>1173588.71</v>
      </c>
      <c r="E58" s="19">
        <f t="shared" si="8"/>
        <v>59.724616284987277</v>
      </c>
    </row>
    <row r="59" spans="1:5" ht="15" customHeight="1" x14ac:dyDescent="0.3">
      <c r="A59" s="17" t="s">
        <v>52</v>
      </c>
      <c r="B59" s="18">
        <f>[3]SCF!C55</f>
        <v>12065000</v>
      </c>
      <c r="C59" s="18">
        <v>1403924</v>
      </c>
      <c r="D59" s="18">
        <f t="shared" si="6"/>
        <v>10661076</v>
      </c>
      <c r="E59" s="19">
        <f t="shared" si="8"/>
        <v>88.363663489432241</v>
      </c>
    </row>
    <row r="60" spans="1:5" ht="15" customHeight="1" x14ac:dyDescent="0.3">
      <c r="A60" s="17" t="s">
        <v>53</v>
      </c>
      <c r="B60" s="18">
        <f>[3]SCF!C56</f>
        <v>894000</v>
      </c>
      <c r="C60" s="18">
        <v>207981</v>
      </c>
      <c r="D60" s="18">
        <f t="shared" si="6"/>
        <v>686019</v>
      </c>
      <c r="E60" s="19">
        <f t="shared" si="8"/>
        <v>76.735906040268446</v>
      </c>
    </row>
    <row r="61" spans="1:5" ht="15" customHeight="1" x14ac:dyDescent="0.3">
      <c r="A61" s="17" t="s">
        <v>54</v>
      </c>
      <c r="B61" s="18">
        <f>[3]SCF!C57</f>
        <v>3608760</v>
      </c>
      <c r="C61" s="18">
        <v>603461.6</v>
      </c>
      <c r="D61" s="18">
        <f t="shared" si="6"/>
        <v>3005298.4</v>
      </c>
      <c r="E61" s="19">
        <f t="shared" si="8"/>
        <v>83.277868298252031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12083084</v>
      </c>
      <c r="C63" s="18">
        <v>5370475</v>
      </c>
      <c r="D63" s="18">
        <f t="shared" ref="D63:D67" si="9">C63-B63</f>
        <v>-6712609</v>
      </c>
      <c r="E63" s="19">
        <f t="shared" ref="E63:E67" si="10">IFERROR(+D63/B63*100,0)</f>
        <v>-55.553772530258009</v>
      </c>
    </row>
    <row r="64" spans="1:5" x14ac:dyDescent="0.3">
      <c r="A64" s="24" t="s">
        <v>57</v>
      </c>
      <c r="B64" s="18">
        <f>[3]SCF!C61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[3]SCF!C62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[3]SCF!C63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[3]SCF!C64</f>
        <v>8166415</v>
      </c>
      <c r="C67" s="18">
        <v>0</v>
      </c>
      <c r="D67" s="18">
        <f t="shared" si="9"/>
        <v>-8166415</v>
      </c>
      <c r="E67" s="19">
        <f t="shared" si="10"/>
        <v>-100</v>
      </c>
    </row>
    <row r="68" spans="1:5" ht="15" customHeight="1" x14ac:dyDescent="0.3">
      <c r="A68" s="30" t="s">
        <v>61</v>
      </c>
      <c r="B68" s="15">
        <f>+B63+B64+B65+B66+B67</f>
        <v>20249499</v>
      </c>
      <c r="C68" s="31">
        <v>5370475</v>
      </c>
      <c r="D68" s="31">
        <f t="shared" ref="D68" si="11">+C68-B68</f>
        <v>-14879024</v>
      </c>
      <c r="E68" s="32">
        <f t="shared" ref="E68" si="12">+D68/B68*100</f>
        <v>-73.478479640409873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28304954</v>
      </c>
      <c r="C70" s="15">
        <v>11439475.370000001</v>
      </c>
      <c r="D70" s="15">
        <f t="shared" ref="D70:D82" si="13">+C70-B70</f>
        <v>-16865478.629999999</v>
      </c>
      <c r="E70" s="16">
        <f t="shared" ref="E70:E82" si="14">+D70/B70*100</f>
        <v>-59.584900332288115</v>
      </c>
    </row>
    <row r="71" spans="1:5" ht="15" customHeight="1" x14ac:dyDescent="0.3">
      <c r="A71" s="17" t="s">
        <v>14</v>
      </c>
      <c r="B71" s="18">
        <f>[3]SCF!C68</f>
        <v>17091454</v>
      </c>
      <c r="C71" s="18">
        <v>9683139.6600000001</v>
      </c>
      <c r="D71" s="18">
        <f t="shared" si="13"/>
        <v>-7408314.3399999999</v>
      </c>
      <c r="E71" s="19">
        <f t="shared" ref="E71:E81" si="15">IFERROR(+D71/B71*100,0)</f>
        <v>-43.345138102352202</v>
      </c>
    </row>
    <row r="72" spans="1:5" ht="15" customHeight="1" x14ac:dyDescent="0.3">
      <c r="A72" s="17" t="s">
        <v>15</v>
      </c>
      <c r="B72" s="18">
        <f>[3]SCF!C69</f>
        <v>188183</v>
      </c>
      <c r="C72" s="18">
        <v>92323.82</v>
      </c>
      <c r="D72" s="18">
        <f t="shared" si="13"/>
        <v>-95859.18</v>
      </c>
      <c r="E72" s="19">
        <f t="shared" si="15"/>
        <v>-50.93934096066063</v>
      </c>
    </row>
    <row r="73" spans="1:5" ht="15" customHeight="1" x14ac:dyDescent="0.3">
      <c r="A73" s="17" t="s">
        <v>16</v>
      </c>
      <c r="B73" s="18">
        <f>[3]SCF!C70</f>
        <v>276740</v>
      </c>
      <c r="C73" s="18">
        <v>79.48</v>
      </c>
      <c r="D73" s="18">
        <f t="shared" si="13"/>
        <v>-276660.52</v>
      </c>
      <c r="E73" s="19">
        <f t="shared" si="15"/>
        <v>-99.971279901712805</v>
      </c>
    </row>
    <row r="74" spans="1:5" ht="15" customHeight="1" x14ac:dyDescent="0.3">
      <c r="A74" s="17" t="s">
        <v>64</v>
      </c>
      <c r="B74" s="18">
        <f>[3]SCF!C71</f>
        <v>6010790</v>
      </c>
      <c r="C74" s="18">
        <v>3954.5699999999997</v>
      </c>
      <c r="D74" s="18">
        <f t="shared" si="13"/>
        <v>-6006835.4299999997</v>
      </c>
      <c r="E74" s="19">
        <f t="shared" si="15"/>
        <v>-99.934208814481948</v>
      </c>
    </row>
    <row r="75" spans="1:5" ht="15" customHeight="1" x14ac:dyDescent="0.3">
      <c r="A75" s="17" t="s">
        <v>18</v>
      </c>
      <c r="B75" s="18">
        <f>[3]SCF!C72</f>
        <v>4737787</v>
      </c>
      <c r="C75" s="18">
        <v>1659977.84</v>
      </c>
      <c r="D75" s="18">
        <f t="shared" si="13"/>
        <v>-3077809.16</v>
      </c>
      <c r="E75" s="19">
        <f t="shared" si="15"/>
        <v>-64.963012478188659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24640918</v>
      </c>
      <c r="C77" s="18">
        <v>309993.55</v>
      </c>
      <c r="D77" s="18">
        <f t="shared" ref="D77:D81" si="16">C77-B77</f>
        <v>-24330924.449999999</v>
      </c>
      <c r="E77" s="19">
        <f t="shared" si="15"/>
        <v>-98.741956164133171</v>
      </c>
    </row>
    <row r="78" spans="1:5" x14ac:dyDescent="0.3">
      <c r="A78" s="24" t="s">
        <v>66</v>
      </c>
      <c r="B78" s="18">
        <f>[3]SCF!C75</f>
        <v>0</v>
      </c>
      <c r="C78" s="18">
        <v>4730782.08</v>
      </c>
      <c r="D78" s="18">
        <f t="shared" si="16"/>
        <v>4730782.08</v>
      </c>
      <c r="E78" s="19">
        <f t="shared" si="15"/>
        <v>0</v>
      </c>
    </row>
    <row r="79" spans="1:5" ht="15" customHeight="1" x14ac:dyDescent="0.3">
      <c r="A79" s="24" t="s">
        <v>67</v>
      </c>
      <c r="B79" s="18">
        <f>[3]SCF!C76</f>
        <v>0</v>
      </c>
      <c r="C79" s="18">
        <v>9653817.5599999987</v>
      </c>
      <c r="D79" s="18">
        <f t="shared" si="16"/>
        <v>9653817.5599999987</v>
      </c>
      <c r="E79" s="19">
        <f t="shared" si="15"/>
        <v>0</v>
      </c>
    </row>
    <row r="80" spans="1:5" x14ac:dyDescent="0.3">
      <c r="A80" s="24" t="s">
        <v>68</v>
      </c>
      <c r="B80" s="18">
        <f>[3]SCF!C77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52945872</v>
      </c>
      <c r="C82" s="31">
        <v>26134068.560000002</v>
      </c>
      <c r="D82" s="31">
        <f t="shared" si="13"/>
        <v>-26811803.439999998</v>
      </c>
      <c r="E82" s="32">
        <f t="shared" si="14"/>
        <v>-50.640026176167233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0</v>
      </c>
      <c r="C84" s="18">
        <v>396887.06</v>
      </c>
      <c r="D84" s="18">
        <f t="shared" ref="D84:D88" si="17">+C84-B84</f>
        <v>396887.06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[3]SCF!C82</f>
        <v>24800000</v>
      </c>
      <c r="C85" s="18">
        <v>16946784.68</v>
      </c>
      <c r="D85" s="18">
        <f t="shared" si="17"/>
        <v>-7853215.3200000003</v>
      </c>
      <c r="E85" s="19">
        <f t="shared" si="18"/>
        <v>-31.666190806451617</v>
      </c>
    </row>
    <row r="86" spans="1:5" ht="15" customHeight="1" x14ac:dyDescent="0.3">
      <c r="A86" s="24" t="s">
        <v>74</v>
      </c>
      <c r="B86" s="18">
        <f>[3]SCF!C83</f>
        <v>19165182</v>
      </c>
      <c r="C86" s="18">
        <v>1372064.98</v>
      </c>
      <c r="D86" s="18">
        <f t="shared" si="17"/>
        <v>-17793117.02</v>
      </c>
      <c r="E86" s="19">
        <f t="shared" si="18"/>
        <v>-92.840845550018784</v>
      </c>
    </row>
    <row r="87" spans="1:5" ht="15" customHeight="1" x14ac:dyDescent="0.3">
      <c r="A87" s="30" t="s">
        <v>75</v>
      </c>
      <c r="B87" s="33">
        <f>+B84+B85+B86</f>
        <v>43965182</v>
      </c>
      <c r="C87" s="31">
        <v>18715736.719999999</v>
      </c>
      <c r="D87" s="31">
        <f t="shared" si="17"/>
        <v>-25249445.280000001</v>
      </c>
      <c r="E87" s="32">
        <f>+D87/B87*100</f>
        <v>-57.430548746505814</v>
      </c>
    </row>
    <row r="88" spans="1:5" ht="18" customHeight="1" x14ac:dyDescent="0.3">
      <c r="A88" s="25" t="s">
        <v>76</v>
      </c>
      <c r="B88" s="27">
        <f>+B45+B46+B68+B82+B87</f>
        <v>979326356</v>
      </c>
      <c r="C88" s="27">
        <v>761262977.7900002</v>
      </c>
      <c r="D88" s="27">
        <f t="shared" si="17"/>
        <v>-218063378.2099998</v>
      </c>
      <c r="E88" s="28">
        <f>+D88/B88*100</f>
        <v>-22.266671051381344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2000000</v>
      </c>
      <c r="C91" s="18">
        <v>19147621.300000001</v>
      </c>
      <c r="D91" s="18">
        <f t="shared" ref="D91:D98" si="19">+C91-B91</f>
        <v>17147621.300000001</v>
      </c>
      <c r="E91" s="19">
        <f>IFERROR(+D91/B91*100,0)</f>
        <v>857.38106500000004</v>
      </c>
    </row>
    <row r="92" spans="1:5" ht="15" customHeight="1" x14ac:dyDescent="0.3">
      <c r="A92" s="24" t="s">
        <v>79</v>
      </c>
      <c r="B92" s="18">
        <f>[3]SCF!C89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13319390</v>
      </c>
      <c r="C93" s="18">
        <v>17680</v>
      </c>
      <c r="D93" s="18">
        <f t="shared" si="19"/>
        <v>-13301710</v>
      </c>
      <c r="E93" s="19">
        <f t="shared" si="20"/>
        <v>-99.867261188387758</v>
      </c>
    </row>
    <row r="94" spans="1:5" ht="15" customHeight="1" x14ac:dyDescent="0.3">
      <c r="A94" s="24" t="s">
        <v>81</v>
      </c>
      <c r="B94" s="18">
        <f>[3]SCF!C91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4600000</v>
      </c>
      <c r="C95" s="18">
        <v>0</v>
      </c>
      <c r="D95" s="18">
        <f t="shared" si="19"/>
        <v>-4600000</v>
      </c>
      <c r="E95" s="19">
        <f t="shared" si="20"/>
        <v>-100</v>
      </c>
    </row>
    <row r="96" spans="1:5" ht="15" customHeight="1" x14ac:dyDescent="0.3">
      <c r="A96" s="24" t="s">
        <v>83</v>
      </c>
      <c r="B96" s="18">
        <f>[3]SCF!C93</f>
        <v>0</v>
      </c>
      <c r="C96" s="18">
        <v>-15759.34</v>
      </c>
      <c r="D96" s="18">
        <f t="shared" si="19"/>
        <v>-15759.34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19919390</v>
      </c>
      <c r="C98" s="31">
        <v>19149541.960000001</v>
      </c>
      <c r="D98" s="31">
        <f t="shared" si="19"/>
        <v>-769848.03999999911</v>
      </c>
      <c r="E98" s="32">
        <f t="shared" ref="E98" si="21">+D98/B98*100</f>
        <v>-3.8648173463143158</v>
      </c>
    </row>
    <row r="99" spans="1:5" ht="15" customHeight="1" x14ac:dyDescent="0.3">
      <c r="A99" s="34" t="s">
        <v>86</v>
      </c>
      <c r="B99" s="35">
        <f>+B42-B88-B98</f>
        <v>22203245</v>
      </c>
      <c r="C99" s="36">
        <v>107818687.25999966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49374005</v>
      </c>
      <c r="C100" s="18">
        <v>83651236.829999998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71577250</v>
      </c>
      <c r="C101" s="36">
        <v>191469924.08999968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zoomScaleNormal="100" workbookViewId="0">
      <selection activeCell="C33" sqref="C33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LEYECO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LEYECO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3320241067.75</v>
      </c>
      <c r="C16" s="15">
        <v>1390105493.6299999</v>
      </c>
      <c r="D16" s="15">
        <f>+C16-B16</f>
        <v>-1930135574.1200001</v>
      </c>
      <c r="E16" s="16">
        <f t="shared" ref="E16:E42" si="0">+D16/B16*100</f>
        <v>-58.132392640633746</v>
      </c>
    </row>
    <row r="17" spans="1:5" ht="15" customHeight="1" x14ac:dyDescent="0.3">
      <c r="A17" s="17" t="s">
        <v>11</v>
      </c>
      <c r="B17" s="18">
        <f>[4]SCF!C13</f>
        <v>2928045845</v>
      </c>
      <c r="C17" s="18">
        <v>1246505909.9400001</v>
      </c>
      <c r="D17" s="18">
        <f t="shared" ref="D17:D42" si="1">+C17-B17</f>
        <v>-1681539935.0599999</v>
      </c>
      <c r="E17" s="19">
        <f t="shared" ref="E17:E18" si="2">IFERROR(+D17/B17*100,0)</f>
        <v>-57.428743403435334</v>
      </c>
    </row>
    <row r="18" spans="1:5" ht="15" customHeight="1" x14ac:dyDescent="0.3">
      <c r="A18" s="17" t="s">
        <v>12</v>
      </c>
      <c r="B18" s="18">
        <f>[4]SCF!C14</f>
        <v>41158693</v>
      </c>
      <c r="C18" s="18">
        <v>21097073.530000001</v>
      </c>
      <c r="D18" s="18">
        <f t="shared" si="1"/>
        <v>-20061619.469999999</v>
      </c>
      <c r="E18" s="19">
        <f t="shared" si="2"/>
        <v>-48.742119848169132</v>
      </c>
    </row>
    <row r="19" spans="1:5" ht="15" customHeight="1" x14ac:dyDescent="0.3">
      <c r="A19" s="20" t="s">
        <v>13</v>
      </c>
      <c r="B19" s="15">
        <f>[4]SCF!C15</f>
        <v>53929158.229999997</v>
      </c>
      <c r="C19" s="21">
        <v>30357434.539999995</v>
      </c>
      <c r="D19" s="21">
        <f t="shared" si="1"/>
        <v>-23571723.690000001</v>
      </c>
      <c r="E19" s="22">
        <f t="shared" si="0"/>
        <v>-43.708680913338263</v>
      </c>
    </row>
    <row r="20" spans="1:5" ht="15" customHeight="1" x14ac:dyDescent="0.3">
      <c r="A20" s="23" t="s">
        <v>14</v>
      </c>
      <c r="B20" s="18">
        <f>[4]SCF!C16</f>
        <v>31533238.32</v>
      </c>
      <c r="C20" s="18">
        <v>20712203.129999999</v>
      </c>
      <c r="D20" s="18">
        <f t="shared" si="1"/>
        <v>-10821035.190000001</v>
      </c>
      <c r="E20" s="19">
        <f t="shared" ref="E20:E28" si="3">IFERROR(+D20/B20*100,0)</f>
        <v>-34.31628264813115</v>
      </c>
    </row>
    <row r="21" spans="1:5" ht="15" customHeight="1" x14ac:dyDescent="0.3">
      <c r="A21" s="23" t="s">
        <v>15</v>
      </c>
      <c r="B21" s="18">
        <f>[4]SCF!C17</f>
        <v>460932.98</v>
      </c>
      <c r="C21" s="18">
        <v>227949.99</v>
      </c>
      <c r="D21" s="18">
        <f t="shared" si="1"/>
        <v>-232982.99</v>
      </c>
      <c r="E21" s="19">
        <f t="shared" si="3"/>
        <v>-50.545957896091529</v>
      </c>
    </row>
    <row r="22" spans="1:5" ht="15" customHeight="1" x14ac:dyDescent="0.3">
      <c r="A22" s="23" t="s">
        <v>16</v>
      </c>
      <c r="B22" s="18">
        <f>[4]SCF!C18</f>
        <v>0</v>
      </c>
      <c r="C22" s="18">
        <v>146.88</v>
      </c>
      <c r="D22" s="18">
        <f t="shared" si="1"/>
        <v>146.88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6183.46</v>
      </c>
      <c r="D23" s="18">
        <f t="shared" si="1"/>
        <v>6183.46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11604665.52</v>
      </c>
      <c r="C24" s="18">
        <v>5738284.3099999996</v>
      </c>
      <c r="D24" s="18">
        <f t="shared" si="1"/>
        <v>-5866381.21</v>
      </c>
      <c r="E24" s="19">
        <f t="shared" si="3"/>
        <v>-50.551919828189931</v>
      </c>
    </row>
    <row r="25" spans="1:5" ht="15" customHeight="1" x14ac:dyDescent="0.3">
      <c r="A25" s="23" t="s">
        <v>19</v>
      </c>
      <c r="B25" s="18">
        <f>[4]SCF!C21</f>
        <v>10330321.41</v>
      </c>
      <c r="C25" s="18">
        <v>3672666.7699999996</v>
      </c>
      <c r="D25" s="18">
        <f t="shared" si="1"/>
        <v>-6657654.6400000006</v>
      </c>
      <c r="E25" s="19">
        <f t="shared" si="3"/>
        <v>-64.447700858128485</v>
      </c>
    </row>
    <row r="26" spans="1:5" ht="15" customHeight="1" x14ac:dyDescent="0.3">
      <c r="A26" s="17" t="s">
        <v>20</v>
      </c>
      <c r="B26" s="18">
        <f>[4]SCF!C22</f>
        <v>25029316.52</v>
      </c>
      <c r="C26" s="18">
        <v>-354416.45</v>
      </c>
      <c r="D26" s="18">
        <f t="shared" si="1"/>
        <v>-25383732.969999999</v>
      </c>
      <c r="E26" s="19">
        <f t="shared" si="3"/>
        <v>-101.41600530608497</v>
      </c>
    </row>
    <row r="27" spans="1:5" ht="15" customHeight="1" x14ac:dyDescent="0.3">
      <c r="A27" s="17" t="s">
        <v>21</v>
      </c>
      <c r="B27" s="18">
        <f>[4]SCF!C23</f>
        <v>272078055</v>
      </c>
      <c r="C27" s="18">
        <v>92499492.069999993</v>
      </c>
      <c r="D27" s="18">
        <f t="shared" si="1"/>
        <v>-179578562.93000001</v>
      </c>
      <c r="E27" s="19">
        <f t="shared" si="3"/>
        <v>-66.002589929570036</v>
      </c>
    </row>
    <row r="28" spans="1:5" ht="15" customHeight="1" x14ac:dyDescent="0.3">
      <c r="A28" s="17" t="s">
        <v>22</v>
      </c>
      <c r="B28" s="18">
        <f>[4]SCF!C24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[4]SCF!C25</f>
        <v>289914986.75999999</v>
      </c>
      <c r="C29" s="15">
        <v>196736927.71000001</v>
      </c>
      <c r="D29" s="15">
        <f t="shared" si="1"/>
        <v>-93178059.049999982</v>
      </c>
      <c r="E29" s="16">
        <f t="shared" si="0"/>
        <v>-32.139786939381466</v>
      </c>
    </row>
    <row r="30" spans="1:5" ht="15" customHeight="1" x14ac:dyDescent="0.3">
      <c r="A30" s="17" t="s">
        <v>24</v>
      </c>
      <c r="B30" s="18">
        <f>[4]SCF!C26</f>
        <v>50394955</v>
      </c>
      <c r="C30" s="18">
        <v>32145889.409999996</v>
      </c>
      <c r="D30" s="18">
        <f t="shared" si="1"/>
        <v>-18249065.590000004</v>
      </c>
      <c r="E30" s="19">
        <f t="shared" ref="E30:E32" si="4">IFERROR(+D30/B30*100,0)</f>
        <v>-36.212088273518653</v>
      </c>
    </row>
    <row r="31" spans="1:5" ht="15" customHeight="1" x14ac:dyDescent="0.3">
      <c r="A31" s="17" t="s">
        <v>25</v>
      </c>
      <c r="B31" s="18">
        <f>[4]SCF!C27</f>
        <v>25864720.59</v>
      </c>
      <c r="C31" s="18">
        <v>13403049.750000002</v>
      </c>
      <c r="D31" s="18">
        <f t="shared" si="1"/>
        <v>-12461670.839999998</v>
      </c>
      <c r="E31" s="19">
        <f t="shared" si="4"/>
        <v>-48.180187358443824</v>
      </c>
    </row>
    <row r="32" spans="1:5" x14ac:dyDescent="0.3">
      <c r="A32" s="17" t="s">
        <v>26</v>
      </c>
      <c r="B32" s="18">
        <f>[4]SCF!C28</f>
        <v>213655311.16999999</v>
      </c>
      <c r="C32" s="18">
        <v>151187988.55000001</v>
      </c>
      <c r="D32" s="18">
        <f t="shared" si="1"/>
        <v>-62467322.619999975</v>
      </c>
      <c r="E32" s="19">
        <f t="shared" si="4"/>
        <v>-29.237430269307158</v>
      </c>
    </row>
    <row r="33" spans="1:5" x14ac:dyDescent="0.3">
      <c r="A33" s="14" t="s">
        <v>27</v>
      </c>
      <c r="B33" s="15">
        <f>[4]SCF!C29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[4]SCF!C30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[4]SCF!C31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[4]SCF!C32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23177061.289999999</v>
      </c>
      <c r="D40" s="18">
        <f t="shared" si="1"/>
        <v>23177061.289999999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[4]SCF!C38</f>
        <v>3610156054.5100002</v>
      </c>
      <c r="C42" s="27">
        <v>1610019482.6299999</v>
      </c>
      <c r="D42" s="27">
        <f t="shared" si="1"/>
        <v>-2000136571.8800004</v>
      </c>
      <c r="E42" s="28">
        <f t="shared" si="0"/>
        <v>-55.403050219430895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2817580229.1100001</v>
      </c>
      <c r="C45" s="18">
        <v>1249599065.3200002</v>
      </c>
      <c r="D45" s="18">
        <f>C45-B45</f>
        <v>-1567981163.79</v>
      </c>
      <c r="E45" s="19">
        <f>IFERROR(+D45/B45*100,0)</f>
        <v>-55.649920722409533</v>
      </c>
    </row>
    <row r="46" spans="1:5" ht="15" customHeight="1" x14ac:dyDescent="0.3">
      <c r="A46" s="14" t="s">
        <v>39</v>
      </c>
      <c r="B46" s="15">
        <f>[4]SCF!C42</f>
        <v>289986431.38</v>
      </c>
      <c r="C46" s="15">
        <v>109291474.47</v>
      </c>
      <c r="D46" s="15">
        <f t="shared" ref="D46:D61" si="6">+B46-C46</f>
        <v>180694956.91</v>
      </c>
      <c r="E46" s="16">
        <f t="shared" ref="E46" si="7">+D46/B46*100</f>
        <v>62.31152128397904</v>
      </c>
    </row>
    <row r="47" spans="1:5" ht="15" customHeight="1" x14ac:dyDescent="0.3">
      <c r="A47" s="17" t="s">
        <v>40</v>
      </c>
      <c r="B47" s="18">
        <f>[4]SCF!C43</f>
        <v>93644660.319999993</v>
      </c>
      <c r="C47" s="18">
        <v>44307597.849999994</v>
      </c>
      <c r="D47" s="18">
        <f t="shared" si="6"/>
        <v>49337062.469999999</v>
      </c>
      <c r="E47" s="19">
        <f t="shared" ref="E47:E61" si="8">IFERROR(+D47/B47*100,0)</f>
        <v>52.685398506873462</v>
      </c>
    </row>
    <row r="48" spans="1:5" ht="15" customHeight="1" x14ac:dyDescent="0.3">
      <c r="A48" s="17" t="s">
        <v>41</v>
      </c>
      <c r="B48" s="18">
        <f>[4]SCF!C44</f>
        <v>5985257.7599999998</v>
      </c>
      <c r="C48" s="18">
        <v>3498721.5700000003</v>
      </c>
      <c r="D48" s="18">
        <f t="shared" si="6"/>
        <v>2486536.1899999995</v>
      </c>
      <c r="E48" s="19">
        <f t="shared" si="8"/>
        <v>41.544345953113968</v>
      </c>
    </row>
    <row r="49" spans="1:5" ht="15" customHeight="1" x14ac:dyDescent="0.3">
      <c r="A49" s="17" t="s">
        <v>42</v>
      </c>
      <c r="B49" s="18">
        <f>[4]SCF!C45</f>
        <v>83557858</v>
      </c>
      <c r="C49" s="18">
        <v>41493468.780000001</v>
      </c>
      <c r="D49" s="18">
        <f t="shared" si="6"/>
        <v>42064389.219999999</v>
      </c>
      <c r="E49" s="19">
        <f t="shared" si="8"/>
        <v>50.341631806789486</v>
      </c>
    </row>
    <row r="50" spans="1:5" ht="15" customHeight="1" x14ac:dyDescent="0.3">
      <c r="A50" s="17" t="s">
        <v>43</v>
      </c>
      <c r="B50" s="18">
        <f>[4]SCF!C46</f>
        <v>6851150</v>
      </c>
      <c r="C50" s="18">
        <v>1758679.8899999997</v>
      </c>
      <c r="D50" s="18">
        <f t="shared" si="6"/>
        <v>5092470.1100000003</v>
      </c>
      <c r="E50" s="19">
        <f t="shared" si="8"/>
        <v>74.330150558665338</v>
      </c>
    </row>
    <row r="51" spans="1:5" ht="15" customHeight="1" x14ac:dyDescent="0.3">
      <c r="A51" s="17" t="s">
        <v>44</v>
      </c>
      <c r="B51" s="18">
        <f>[4]SCF!C47</f>
        <v>8496134.6999999993</v>
      </c>
      <c r="C51" s="18">
        <v>469521.82000000007</v>
      </c>
      <c r="D51" s="18">
        <f t="shared" si="6"/>
        <v>8026612.879999999</v>
      </c>
      <c r="E51" s="19">
        <f t="shared" si="8"/>
        <v>94.473700846574388</v>
      </c>
    </row>
    <row r="52" spans="1:5" x14ac:dyDescent="0.3">
      <c r="A52" s="17" t="s">
        <v>45</v>
      </c>
      <c r="B52" s="18">
        <f>[4]SCF!C48</f>
        <v>6171990</v>
      </c>
      <c r="C52" s="18">
        <v>2634173.34</v>
      </c>
      <c r="D52" s="18">
        <f t="shared" si="6"/>
        <v>3537816.66</v>
      </c>
      <c r="E52" s="19">
        <f t="shared" si="8"/>
        <v>57.320518341734193</v>
      </c>
    </row>
    <row r="53" spans="1:5" ht="15" customHeight="1" x14ac:dyDescent="0.3">
      <c r="A53" s="17" t="s">
        <v>46</v>
      </c>
      <c r="B53" s="18">
        <f>[4]SCF!C49</f>
        <v>14915052</v>
      </c>
      <c r="C53" s="18">
        <v>1543556.4100000001</v>
      </c>
      <c r="D53" s="18">
        <f t="shared" si="6"/>
        <v>13371495.59</v>
      </c>
      <c r="E53" s="19">
        <f t="shared" si="8"/>
        <v>89.651015564679227</v>
      </c>
    </row>
    <row r="54" spans="1:5" ht="15" customHeight="1" x14ac:dyDescent="0.3">
      <c r="A54" s="17" t="s">
        <v>47</v>
      </c>
      <c r="B54" s="18">
        <f>[4]SCF!C50</f>
        <v>10509600</v>
      </c>
      <c r="C54" s="18">
        <v>1292665.67</v>
      </c>
      <c r="D54" s="18">
        <f t="shared" si="6"/>
        <v>9216934.3300000001</v>
      </c>
      <c r="E54" s="19">
        <f t="shared" si="8"/>
        <v>87.700143963614224</v>
      </c>
    </row>
    <row r="55" spans="1:5" ht="15" customHeight="1" x14ac:dyDescent="0.3">
      <c r="A55" s="17" t="s">
        <v>48</v>
      </c>
      <c r="B55" s="18">
        <f>[4]SCF!C51</f>
        <v>2130000</v>
      </c>
      <c r="C55" s="18">
        <v>1076215.76</v>
      </c>
      <c r="D55" s="18">
        <f t="shared" si="6"/>
        <v>1053784.24</v>
      </c>
      <c r="E55" s="19">
        <f t="shared" si="8"/>
        <v>49.47343849765258</v>
      </c>
    </row>
    <row r="56" spans="1:5" ht="15" customHeight="1" x14ac:dyDescent="0.3">
      <c r="A56" s="17" t="s">
        <v>49</v>
      </c>
      <c r="B56" s="18">
        <f>[4]SCF!C52</f>
        <v>1774800</v>
      </c>
      <c r="C56" s="18">
        <v>826304</v>
      </c>
      <c r="D56" s="18">
        <f t="shared" si="6"/>
        <v>948496</v>
      </c>
      <c r="E56" s="19">
        <f t="shared" si="8"/>
        <v>53.442416046878527</v>
      </c>
    </row>
    <row r="57" spans="1:5" ht="15" customHeight="1" x14ac:dyDescent="0.3">
      <c r="A57" s="17" t="s">
        <v>50</v>
      </c>
      <c r="B57" s="18">
        <f>[4]SCF!C53</f>
        <v>18633378.600000001</v>
      </c>
      <c r="C57" s="18">
        <v>6279023.0299999993</v>
      </c>
      <c r="D57" s="18">
        <f t="shared" si="6"/>
        <v>12354355.570000002</v>
      </c>
      <c r="E57" s="19">
        <f t="shared" si="8"/>
        <v>66.302283848834591</v>
      </c>
    </row>
    <row r="58" spans="1:5" ht="15" customHeight="1" x14ac:dyDescent="0.3">
      <c r="A58" s="17" t="s">
        <v>51</v>
      </c>
      <c r="B58" s="18">
        <f>[4]SCF!C54</f>
        <v>0</v>
      </c>
      <c r="C58" s="18">
        <v>0</v>
      </c>
      <c r="D58" s="18">
        <f t="shared" si="6"/>
        <v>0</v>
      </c>
      <c r="E58" s="19">
        <f t="shared" si="8"/>
        <v>0</v>
      </c>
    </row>
    <row r="59" spans="1:5" ht="15" customHeight="1" x14ac:dyDescent="0.3">
      <c r="A59" s="17" t="s">
        <v>52</v>
      </c>
      <c r="B59" s="18">
        <f>[4]SCF!C55</f>
        <v>32550500</v>
      </c>
      <c r="C59" s="18">
        <v>3135948.15</v>
      </c>
      <c r="D59" s="18">
        <f t="shared" si="6"/>
        <v>29414551.850000001</v>
      </c>
      <c r="E59" s="19">
        <f t="shared" si="8"/>
        <v>90.365898680511819</v>
      </c>
    </row>
    <row r="60" spans="1:5" ht="15" customHeight="1" x14ac:dyDescent="0.3">
      <c r="A60" s="17" t="s">
        <v>53</v>
      </c>
      <c r="B60" s="18">
        <f>[4]SCF!C56</f>
        <v>1766050</v>
      </c>
      <c r="C60" s="18">
        <v>475641.68</v>
      </c>
      <c r="D60" s="18">
        <f t="shared" si="6"/>
        <v>1290408.32</v>
      </c>
      <c r="E60" s="19">
        <f t="shared" si="8"/>
        <v>73.067485065541746</v>
      </c>
    </row>
    <row r="61" spans="1:5" ht="15" customHeight="1" x14ac:dyDescent="0.3">
      <c r="A61" s="17" t="s">
        <v>54</v>
      </c>
      <c r="B61" s="18">
        <f>[4]SCF!C57</f>
        <v>3000000</v>
      </c>
      <c r="C61" s="18">
        <v>499956.51999999996</v>
      </c>
      <c r="D61" s="18">
        <f t="shared" si="6"/>
        <v>2500043.48</v>
      </c>
      <c r="E61" s="19">
        <f t="shared" si="8"/>
        <v>83.334782666666669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[4]SCF!C61</f>
        <v>9600000</v>
      </c>
      <c r="C64" s="18">
        <v>1980000</v>
      </c>
      <c r="D64" s="18">
        <f t="shared" si="9"/>
        <v>-7620000</v>
      </c>
      <c r="E64" s="19">
        <f t="shared" si="10"/>
        <v>-79.375</v>
      </c>
    </row>
    <row r="65" spans="1:5" ht="15" customHeight="1" x14ac:dyDescent="0.3">
      <c r="A65" s="24" t="s">
        <v>58</v>
      </c>
      <c r="B65" s="18">
        <f>[4]SCF!C62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[4]SCF!C63</f>
        <v>3600000</v>
      </c>
      <c r="C66" s="18">
        <v>1800000</v>
      </c>
      <c r="D66" s="18">
        <f t="shared" si="9"/>
        <v>-1800000</v>
      </c>
      <c r="E66" s="19">
        <f t="shared" si="10"/>
        <v>-50</v>
      </c>
    </row>
    <row r="67" spans="1:5" ht="15" customHeight="1" x14ac:dyDescent="0.3">
      <c r="A67" s="24" t="s">
        <v>60</v>
      </c>
      <c r="B67" s="18">
        <f>[4]SCF!C64</f>
        <v>0</v>
      </c>
      <c r="C67" s="18">
        <v>16832889.300000001</v>
      </c>
      <c r="D67" s="18">
        <f t="shared" si="9"/>
        <v>16832889.300000001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13200000</v>
      </c>
      <c r="C68" s="31">
        <v>20612889.300000001</v>
      </c>
      <c r="D68" s="31">
        <f t="shared" ref="D68" si="11">+C68-B68</f>
        <v>7412889.3000000007</v>
      </c>
      <c r="E68" s="32">
        <f t="shared" ref="E68" si="12">+D68/B68*100</f>
        <v>56.158252272727282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53929158.229999997</v>
      </c>
      <c r="C70" s="15">
        <v>29884639.349999994</v>
      </c>
      <c r="D70" s="15">
        <f t="shared" ref="D70:D82" si="13">+C70-B70</f>
        <v>-24044518.880000003</v>
      </c>
      <c r="E70" s="16">
        <f t="shared" ref="E70:E82" si="14">+D70/B70*100</f>
        <v>-44.585377686507982</v>
      </c>
    </row>
    <row r="71" spans="1:5" ht="15" customHeight="1" x14ac:dyDescent="0.3">
      <c r="A71" s="17" t="s">
        <v>14</v>
      </c>
      <c r="B71" s="18">
        <f>[4]SCF!C68</f>
        <v>31533238.32</v>
      </c>
      <c r="C71" s="18">
        <v>23868009.159999996</v>
      </c>
      <c r="D71" s="18">
        <f t="shared" si="13"/>
        <v>-7665229.1600000039</v>
      </c>
      <c r="E71" s="19">
        <f t="shared" ref="E71:E81" si="15">IFERROR(+D71/B71*100,0)</f>
        <v>-24.30841096056513</v>
      </c>
    </row>
    <row r="72" spans="1:5" ht="15" customHeight="1" x14ac:dyDescent="0.3">
      <c r="A72" s="17" t="s">
        <v>15</v>
      </c>
      <c r="B72" s="18">
        <f>[4]SCF!C69</f>
        <v>460932.98</v>
      </c>
      <c r="C72" s="18">
        <v>229614.38</v>
      </c>
      <c r="D72" s="18">
        <f t="shared" si="13"/>
        <v>-231318.59999999998</v>
      </c>
      <c r="E72" s="19">
        <f t="shared" si="15"/>
        <v>-50.184866355191161</v>
      </c>
    </row>
    <row r="73" spans="1:5" ht="15" customHeight="1" x14ac:dyDescent="0.3">
      <c r="A73" s="17" t="s">
        <v>16</v>
      </c>
      <c r="B73" s="18">
        <f>[4]SCF!C70</f>
        <v>0</v>
      </c>
      <c r="C73" s="18">
        <v>139.36000000000001</v>
      </c>
      <c r="D73" s="18">
        <f t="shared" si="13"/>
        <v>139.36000000000001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6152.66</v>
      </c>
      <c r="D74" s="18">
        <f t="shared" si="13"/>
        <v>6152.66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11604665.52</v>
      </c>
      <c r="C75" s="18">
        <v>5780723.790000001</v>
      </c>
      <c r="D75" s="18">
        <f t="shared" si="13"/>
        <v>-5823941.7299999986</v>
      </c>
      <c r="E75" s="19">
        <f t="shared" si="15"/>
        <v>-50.186209330745093</v>
      </c>
    </row>
    <row r="76" spans="1:5" ht="15" customHeight="1" x14ac:dyDescent="0.3">
      <c r="A76" s="17" t="s">
        <v>19</v>
      </c>
      <c r="B76" s="18">
        <f>[4]SCF!C73</f>
        <v>10330321.41</v>
      </c>
      <c r="C76" s="18">
        <v>0</v>
      </c>
      <c r="D76" s="18">
        <f t="shared" si="13"/>
        <v>-10330321.41</v>
      </c>
      <c r="E76" s="19">
        <f t="shared" si="15"/>
        <v>-100</v>
      </c>
    </row>
    <row r="77" spans="1:5" x14ac:dyDescent="0.3">
      <c r="A77" s="24" t="s">
        <v>65</v>
      </c>
      <c r="B77" s="18">
        <f>[4]SCF!C74</f>
        <v>25029316.52</v>
      </c>
      <c r="C77" s="18">
        <v>46317.96</v>
      </c>
      <c r="D77" s="18">
        <f t="shared" ref="D77:D81" si="16">C77-B77</f>
        <v>-24982998.559999999</v>
      </c>
      <c r="E77" s="19">
        <f t="shared" si="15"/>
        <v>-99.814945166549023</v>
      </c>
    </row>
    <row r="78" spans="1:5" x14ac:dyDescent="0.3">
      <c r="A78" s="24" t="s">
        <v>66</v>
      </c>
      <c r="B78" s="18">
        <f>[4]SCF!C75</f>
        <v>272078054.92000002</v>
      </c>
      <c r="C78" s="18">
        <v>75269836.349999994</v>
      </c>
      <c r="D78" s="18">
        <f t="shared" si="16"/>
        <v>-196808218.57000002</v>
      </c>
      <c r="E78" s="19">
        <f t="shared" si="15"/>
        <v>-72.335204920465983</v>
      </c>
    </row>
    <row r="79" spans="1:5" ht="15" customHeight="1" x14ac:dyDescent="0.3">
      <c r="A79" s="24" t="s">
        <v>67</v>
      </c>
      <c r="B79" s="18">
        <f>[4]SCF!C76</f>
        <v>4367761</v>
      </c>
      <c r="C79" s="18">
        <v>1750489.03</v>
      </c>
      <c r="D79" s="18">
        <f t="shared" si="16"/>
        <v>-2617271.9699999997</v>
      </c>
      <c r="E79" s="19">
        <f t="shared" si="15"/>
        <v>-59.922508809433474</v>
      </c>
    </row>
    <row r="80" spans="1:5" x14ac:dyDescent="0.3">
      <c r="A80" s="24" t="s">
        <v>68</v>
      </c>
      <c r="B80" s="18">
        <f>[4]SCF!C77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15000000</v>
      </c>
      <c r="C81" s="18">
        <v>0</v>
      </c>
      <c r="D81" s="18">
        <f t="shared" si="16"/>
        <v>-15000000</v>
      </c>
      <c r="E81" s="19">
        <f t="shared" si="15"/>
        <v>-100</v>
      </c>
    </row>
    <row r="82" spans="1:5" ht="15" customHeight="1" x14ac:dyDescent="0.3">
      <c r="A82" s="30" t="s">
        <v>70</v>
      </c>
      <c r="B82" s="15">
        <f>+B70+B77+B78+B79+B80+B81</f>
        <v>370404290.67000002</v>
      </c>
      <c r="C82" s="31">
        <v>106951282.69</v>
      </c>
      <c r="D82" s="31">
        <f t="shared" si="13"/>
        <v>-263453007.98000002</v>
      </c>
      <c r="E82" s="32">
        <f t="shared" si="14"/>
        <v>-71.12579811196494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0</v>
      </c>
      <c r="C84" s="18">
        <v>83026.31</v>
      </c>
      <c r="D84" s="18">
        <f t="shared" ref="D84:D88" si="17">+C84-B84</f>
        <v>83026.31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[4]SCF!C82</f>
        <v>151196403.44</v>
      </c>
      <c r="C85" s="18">
        <v>23003563.960000001</v>
      </c>
      <c r="D85" s="18">
        <f t="shared" si="17"/>
        <v>-128192839.47999999</v>
      </c>
      <c r="E85" s="19">
        <f t="shared" si="18"/>
        <v>-84.785640771456158</v>
      </c>
    </row>
    <row r="86" spans="1:5" ht="15" customHeight="1" x14ac:dyDescent="0.3">
      <c r="A86" s="24" t="s">
        <v>74</v>
      </c>
      <c r="B86" s="18">
        <f>[4]SCF!C83</f>
        <v>54093939</v>
      </c>
      <c r="C86" s="18">
        <v>5143810.3000000007</v>
      </c>
      <c r="D86" s="18">
        <f t="shared" si="17"/>
        <v>-48950128.700000003</v>
      </c>
      <c r="E86" s="19">
        <f t="shared" si="18"/>
        <v>-90.490967389156111</v>
      </c>
    </row>
    <row r="87" spans="1:5" ht="15" customHeight="1" x14ac:dyDescent="0.3">
      <c r="A87" s="30" t="s">
        <v>75</v>
      </c>
      <c r="B87" s="33">
        <f>+B84+B85+B86</f>
        <v>205290342.44</v>
      </c>
      <c r="C87" s="31">
        <v>28230400.57</v>
      </c>
      <c r="D87" s="31">
        <f t="shared" si="17"/>
        <v>-177059941.87</v>
      </c>
      <c r="E87" s="32">
        <f>+D87/B87*100</f>
        <v>-86.248549135597614</v>
      </c>
    </row>
    <row r="88" spans="1:5" ht="18" customHeight="1" x14ac:dyDescent="0.3">
      <c r="A88" s="25" t="s">
        <v>76</v>
      </c>
      <c r="B88" s="27">
        <f>+B45+B46+B68+B82+B87</f>
        <v>3696461293.6000004</v>
      </c>
      <c r="C88" s="27">
        <v>1514685112.3500001</v>
      </c>
      <c r="D88" s="27">
        <f t="shared" si="17"/>
        <v>-2181776181.25</v>
      </c>
      <c r="E88" s="28">
        <f>+D88/B88*100</f>
        <v>-59.023374193786246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0</v>
      </c>
      <c r="C91" s="18">
        <v>21097073.530000001</v>
      </c>
      <c r="D91" s="18">
        <f t="shared" ref="D91:D98" si="19">+C91-B91</f>
        <v>21097073.530000001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[4]SCF!C89</f>
        <v>0</v>
      </c>
      <c r="C92" s="18">
        <v>78663.31</v>
      </c>
      <c r="D92" s="18">
        <f t="shared" si="19"/>
        <v>78663.31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36000000</v>
      </c>
      <c r="C93" s="18">
        <v>18000000</v>
      </c>
      <c r="D93" s="18">
        <f t="shared" si="19"/>
        <v>-18000000</v>
      </c>
      <c r="E93" s="19">
        <f t="shared" si="20"/>
        <v>-50</v>
      </c>
    </row>
    <row r="94" spans="1:5" ht="15" customHeight="1" x14ac:dyDescent="0.3">
      <c r="A94" s="24" t="s">
        <v>81</v>
      </c>
      <c r="B94" s="18">
        <f>[4]SCF!C91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36000000</v>
      </c>
      <c r="C98" s="31">
        <v>39175736.840000004</v>
      </c>
      <c r="D98" s="31">
        <f t="shared" si="19"/>
        <v>3175736.8400000036</v>
      </c>
      <c r="E98" s="32">
        <f t="shared" ref="E98" si="21">+D98/B98*100</f>
        <v>8.8214912222222317</v>
      </c>
    </row>
    <row r="99" spans="1:5" ht="15" customHeight="1" x14ac:dyDescent="0.3">
      <c r="A99" s="34" t="s">
        <v>86</v>
      </c>
      <c r="B99" s="35">
        <f>+B42-B88-B98</f>
        <v>-122305239.09000015</v>
      </c>
      <c r="C99" s="36">
        <v>56158633.439999729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232431376</v>
      </c>
      <c r="C100" s="18">
        <v>137379613.47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110126136.90999985</v>
      </c>
      <c r="C101" s="36">
        <v>193538246.90999973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LEYECO III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LEYECO III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1016920698</v>
      </c>
      <c r="C16" s="15">
        <v>410625678.30000007</v>
      </c>
      <c r="D16" s="15">
        <f>+C16-B16</f>
        <v>-606295019.69999993</v>
      </c>
      <c r="E16" s="16">
        <f t="shared" ref="E16:E42" si="0">+D16/B16*100</f>
        <v>-59.620678474969921</v>
      </c>
    </row>
    <row r="17" spans="1:5" ht="15" customHeight="1" x14ac:dyDescent="0.3">
      <c r="A17" s="17" t="s">
        <v>11</v>
      </c>
      <c r="B17" s="18">
        <f>[5]SCF!C13</f>
        <v>956396323</v>
      </c>
      <c r="C17" s="18">
        <v>353110925.72000003</v>
      </c>
      <c r="D17" s="18">
        <f t="shared" ref="D17:D42" si="1">+C17-B17</f>
        <v>-603285397.27999997</v>
      </c>
      <c r="E17" s="19">
        <f t="shared" ref="E17:E18" si="2">IFERROR(+D17/B17*100,0)</f>
        <v>-63.079016802117081</v>
      </c>
    </row>
    <row r="18" spans="1:5" ht="15" customHeight="1" x14ac:dyDescent="0.3">
      <c r="A18" s="17" t="s">
        <v>12</v>
      </c>
      <c r="B18" s="18">
        <f>[5]SCF!C14</f>
        <v>33873832</v>
      </c>
      <c r="C18" s="18">
        <v>15416465.289999999</v>
      </c>
      <c r="D18" s="18">
        <f t="shared" si="1"/>
        <v>-18457366.710000001</v>
      </c>
      <c r="E18" s="19">
        <f t="shared" si="2"/>
        <v>-54.488570144647355</v>
      </c>
    </row>
    <row r="19" spans="1:5" ht="15" customHeight="1" x14ac:dyDescent="0.3">
      <c r="A19" s="20" t="s">
        <v>13</v>
      </c>
      <c r="B19" s="15">
        <f>[5]SCF!C15</f>
        <v>11452460</v>
      </c>
      <c r="C19" s="21">
        <v>6661383.5399999991</v>
      </c>
      <c r="D19" s="21">
        <f t="shared" si="1"/>
        <v>-4791076.4600000009</v>
      </c>
      <c r="E19" s="22">
        <f t="shared" si="0"/>
        <v>-41.83447451464577</v>
      </c>
    </row>
    <row r="20" spans="1:5" ht="15" customHeight="1" x14ac:dyDescent="0.3">
      <c r="A20" s="23" t="s">
        <v>14</v>
      </c>
      <c r="B20" s="18">
        <f>[5]SCF!C16</f>
        <v>11452460</v>
      </c>
      <c r="C20" s="18">
        <v>5370653.4699999997</v>
      </c>
      <c r="D20" s="18">
        <f t="shared" si="1"/>
        <v>-6081806.5300000003</v>
      </c>
      <c r="E20" s="19">
        <f t="shared" ref="E20:E28" si="3">IFERROR(+D20/B20*100,0)</f>
        <v>-53.104804819226615</v>
      </c>
    </row>
    <row r="21" spans="1:5" ht="15" customHeight="1" x14ac:dyDescent="0.3">
      <c r="A21" s="23" t="s">
        <v>15</v>
      </c>
      <c r="B21" s="18">
        <f>[5]SCF!C17</f>
        <v>0</v>
      </c>
      <c r="C21" s="18">
        <v>49251.380000000005</v>
      </c>
      <c r="D21" s="18">
        <f t="shared" si="1"/>
        <v>49251.380000000005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[5]SCF!C18</f>
        <v>0</v>
      </c>
      <c r="C22" s="18">
        <v>59.32</v>
      </c>
      <c r="D22" s="18">
        <f t="shared" si="1"/>
        <v>59.32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[5]SCF!C19</f>
        <v>0</v>
      </c>
      <c r="C23" s="18">
        <v>2738.05</v>
      </c>
      <c r="D23" s="18">
        <f t="shared" si="1"/>
        <v>2738.05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[5]SCF!C20</f>
        <v>0</v>
      </c>
      <c r="C24" s="18">
        <v>1238681.3199999998</v>
      </c>
      <c r="D24" s="18">
        <f t="shared" si="1"/>
        <v>1238681.3199999998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0</v>
      </c>
      <c r="C26" s="18">
        <v>113236.99</v>
      </c>
      <c r="D26" s="18">
        <f t="shared" si="1"/>
        <v>113236.99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[5]SCF!C23</f>
        <v>15198083</v>
      </c>
      <c r="C27" s="18">
        <v>35322951.199999996</v>
      </c>
      <c r="D27" s="18">
        <f t="shared" si="1"/>
        <v>20124868.199999996</v>
      </c>
      <c r="E27" s="19">
        <f t="shared" si="3"/>
        <v>132.41714892595334</v>
      </c>
    </row>
    <row r="28" spans="1:5" ht="15" customHeight="1" x14ac:dyDescent="0.3">
      <c r="A28" s="17" t="s">
        <v>22</v>
      </c>
      <c r="B28" s="18">
        <f>[5]SCF!C24</f>
        <v>0</v>
      </c>
      <c r="C28" s="18">
        <v>715.56000000000006</v>
      </c>
      <c r="D28" s="18">
        <f t="shared" si="1"/>
        <v>715.56000000000006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[5]SCF!C25</f>
        <v>33013784</v>
      </c>
      <c r="C29" s="15">
        <v>39234058.409999996</v>
      </c>
      <c r="D29" s="15">
        <f t="shared" si="1"/>
        <v>6220274.4099999964</v>
      </c>
      <c r="E29" s="16">
        <f t="shared" si="0"/>
        <v>18.841446378882214</v>
      </c>
    </row>
    <row r="30" spans="1:5" ht="15" customHeight="1" x14ac:dyDescent="0.3">
      <c r="A30" s="17" t="s">
        <v>24</v>
      </c>
      <c r="B30" s="18">
        <f>[5]SCF!C26</f>
        <v>24577885</v>
      </c>
      <c r="C30" s="18">
        <v>6634861.1099999994</v>
      </c>
      <c r="D30" s="18">
        <f t="shared" si="1"/>
        <v>-17943023.890000001</v>
      </c>
      <c r="E30" s="19">
        <f t="shared" ref="E30:E32" si="4">IFERROR(+D30/B30*100,0)</f>
        <v>-73.004751588674139</v>
      </c>
    </row>
    <row r="31" spans="1:5" ht="15" customHeight="1" x14ac:dyDescent="0.3">
      <c r="A31" s="17" t="s">
        <v>25</v>
      </c>
      <c r="B31" s="18">
        <f>[5]SCF!C27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[5]SCF!C28</f>
        <v>8435899</v>
      </c>
      <c r="C32" s="18">
        <v>32599197.300000001</v>
      </c>
      <c r="D32" s="18">
        <f t="shared" si="1"/>
        <v>24163298.300000001</v>
      </c>
      <c r="E32" s="19">
        <f t="shared" si="4"/>
        <v>286.43418205931579</v>
      </c>
    </row>
    <row r="33" spans="1:5" x14ac:dyDescent="0.3">
      <c r="A33" s="14" t="s">
        <v>27</v>
      </c>
      <c r="B33" s="15">
        <f>[5]SCF!C29</f>
        <v>71267255</v>
      </c>
      <c r="C33" s="15">
        <v>0</v>
      </c>
      <c r="D33" s="15">
        <f t="shared" si="1"/>
        <v>-71267255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[5]SCF!C30</f>
        <v>49456255</v>
      </c>
      <c r="C34" s="18">
        <v>0</v>
      </c>
      <c r="D34" s="18">
        <f t="shared" si="1"/>
        <v>-49456255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[5]SCF!C31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[5]SCF!C32</f>
        <v>21811000</v>
      </c>
      <c r="C36" s="18">
        <v>0</v>
      </c>
      <c r="D36" s="18">
        <f t="shared" si="1"/>
        <v>-21811000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36408303</v>
      </c>
      <c r="C38" s="18">
        <v>0</v>
      </c>
      <c r="D38" s="18">
        <f t="shared" si="1"/>
        <v>-36408303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[5]SCF!C35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[5]SCF!C36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[5]SCF!C37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[5]SCF!C38</f>
        <v>1157610040</v>
      </c>
      <c r="C42" s="27">
        <v>449859736.71000004</v>
      </c>
      <c r="D42" s="27">
        <f t="shared" si="1"/>
        <v>-707750303.28999996</v>
      </c>
      <c r="E42" s="28">
        <f t="shared" si="0"/>
        <v>-61.138922334329436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765694787</v>
      </c>
      <c r="C45" s="18">
        <v>302195365.06</v>
      </c>
      <c r="D45" s="18">
        <f>C45-B45</f>
        <v>-463499421.94</v>
      </c>
      <c r="E45" s="19">
        <f>IFERROR(+D45/B45*100,0)</f>
        <v>-60.533182386678575</v>
      </c>
    </row>
    <row r="46" spans="1:5" ht="15" customHeight="1" x14ac:dyDescent="0.3">
      <c r="A46" s="14" t="s">
        <v>39</v>
      </c>
      <c r="B46" s="15">
        <f>[5]SCF!C42</f>
        <v>156532434</v>
      </c>
      <c r="C46" s="15">
        <v>61120591.210000001</v>
      </c>
      <c r="D46" s="15">
        <f t="shared" ref="D46:D61" si="6">+B46-C46</f>
        <v>95411842.789999992</v>
      </c>
      <c r="E46" s="16">
        <f t="shared" ref="E46" si="7">+D46/B46*100</f>
        <v>60.953401382616967</v>
      </c>
    </row>
    <row r="47" spans="1:5" ht="15" customHeight="1" x14ac:dyDescent="0.3">
      <c r="A47" s="17" t="s">
        <v>40</v>
      </c>
      <c r="B47" s="18">
        <f>[5]SCF!C43</f>
        <v>50651601</v>
      </c>
      <c r="C47" s="18">
        <v>24985213.949999996</v>
      </c>
      <c r="D47" s="18">
        <f t="shared" si="6"/>
        <v>25666387.050000004</v>
      </c>
      <c r="E47" s="19">
        <f t="shared" ref="E47:E61" si="8">IFERROR(+D47/B47*100,0)</f>
        <v>50.672410236351674</v>
      </c>
    </row>
    <row r="48" spans="1:5" ht="15" customHeight="1" x14ac:dyDescent="0.3">
      <c r="A48" s="17" t="s">
        <v>41</v>
      </c>
      <c r="B48" s="18">
        <f>[5]SCF!C44</f>
        <v>4643585</v>
      </c>
      <c r="C48" s="18">
        <v>2217721.79</v>
      </c>
      <c r="D48" s="18">
        <f t="shared" si="6"/>
        <v>2425863.21</v>
      </c>
      <c r="E48" s="19">
        <f t="shared" si="8"/>
        <v>52.241171637861697</v>
      </c>
    </row>
    <row r="49" spans="1:5" ht="15" customHeight="1" x14ac:dyDescent="0.3">
      <c r="A49" s="17" t="s">
        <v>42</v>
      </c>
      <c r="B49" s="18">
        <f>[5]SCF!C45</f>
        <v>44640060</v>
      </c>
      <c r="C49" s="18">
        <v>17648420.32</v>
      </c>
      <c r="D49" s="18">
        <f t="shared" si="6"/>
        <v>26991639.68</v>
      </c>
      <c r="E49" s="19">
        <f t="shared" si="8"/>
        <v>60.465061382085963</v>
      </c>
    </row>
    <row r="50" spans="1:5" ht="15" customHeight="1" x14ac:dyDescent="0.3">
      <c r="A50" s="17" t="s">
        <v>43</v>
      </c>
      <c r="B50" s="18">
        <f>[5]SCF!C46</f>
        <v>2803708</v>
      </c>
      <c r="C50" s="18">
        <v>1260387.6800000002</v>
      </c>
      <c r="D50" s="18">
        <f t="shared" si="6"/>
        <v>1543320.3199999998</v>
      </c>
      <c r="E50" s="19">
        <f t="shared" si="8"/>
        <v>55.045686640691535</v>
      </c>
    </row>
    <row r="51" spans="1:5" ht="15" customHeight="1" x14ac:dyDescent="0.3">
      <c r="A51" s="17" t="s">
        <v>44</v>
      </c>
      <c r="B51" s="18">
        <f>[5]SCF!C47</f>
        <v>5697964</v>
      </c>
      <c r="C51" s="18">
        <v>1594560.32</v>
      </c>
      <c r="D51" s="18">
        <f t="shared" si="6"/>
        <v>4103403.6799999997</v>
      </c>
      <c r="E51" s="19">
        <f t="shared" si="8"/>
        <v>72.015261591684322</v>
      </c>
    </row>
    <row r="52" spans="1:5" x14ac:dyDescent="0.3">
      <c r="A52" s="17" t="s">
        <v>45</v>
      </c>
      <c r="B52" s="18">
        <f>[5]SCF!C48</f>
        <v>3234370</v>
      </c>
      <c r="C52" s="18">
        <v>1742498.6600000001</v>
      </c>
      <c r="D52" s="18">
        <f t="shared" si="6"/>
        <v>1491871.3399999999</v>
      </c>
      <c r="E52" s="19">
        <f t="shared" si="8"/>
        <v>46.125562010530643</v>
      </c>
    </row>
    <row r="53" spans="1:5" ht="15" customHeight="1" x14ac:dyDescent="0.3">
      <c r="A53" s="17" t="s">
        <v>46</v>
      </c>
      <c r="B53" s="18">
        <f>[5]SCF!C49</f>
        <v>7034556</v>
      </c>
      <c r="C53" s="18">
        <v>1922890.48</v>
      </c>
      <c r="D53" s="18">
        <f t="shared" si="6"/>
        <v>5111665.5199999996</v>
      </c>
      <c r="E53" s="19">
        <f t="shared" si="8"/>
        <v>72.665076800867027</v>
      </c>
    </row>
    <row r="54" spans="1:5" ht="15" customHeight="1" x14ac:dyDescent="0.3">
      <c r="A54" s="17" t="s">
        <v>47</v>
      </c>
      <c r="B54" s="18">
        <f>[5]SCF!C50</f>
        <v>6921640</v>
      </c>
      <c r="C54" s="18">
        <v>1048402.29</v>
      </c>
      <c r="D54" s="18">
        <f t="shared" si="6"/>
        <v>5873237.71</v>
      </c>
      <c r="E54" s="19">
        <f t="shared" si="8"/>
        <v>84.853267578204012</v>
      </c>
    </row>
    <row r="55" spans="1:5" ht="15" customHeight="1" x14ac:dyDescent="0.3">
      <c r="A55" s="17" t="s">
        <v>48</v>
      </c>
      <c r="B55" s="18">
        <f>[5]SCF!C51</f>
        <v>2876400</v>
      </c>
      <c r="C55" s="18">
        <v>1050934.18</v>
      </c>
      <c r="D55" s="18">
        <f t="shared" si="6"/>
        <v>1825465.82</v>
      </c>
      <c r="E55" s="19">
        <f t="shared" si="8"/>
        <v>63.463559310248932</v>
      </c>
    </row>
    <row r="56" spans="1:5" ht="15" customHeight="1" x14ac:dyDescent="0.3">
      <c r="A56" s="17" t="s">
        <v>49</v>
      </c>
      <c r="B56" s="18">
        <f>[5]SCF!C52</f>
        <v>3320400</v>
      </c>
      <c r="C56" s="18">
        <v>1328723.8599999999</v>
      </c>
      <c r="D56" s="18">
        <f t="shared" si="6"/>
        <v>1991676.1400000001</v>
      </c>
      <c r="E56" s="19">
        <f t="shared" si="8"/>
        <v>59.983018311046862</v>
      </c>
    </row>
    <row r="57" spans="1:5" ht="15" customHeight="1" x14ac:dyDescent="0.3">
      <c r="A57" s="17" t="s">
        <v>50</v>
      </c>
      <c r="B57" s="18">
        <f>[5]SCF!C53</f>
        <v>11149571</v>
      </c>
      <c r="C57" s="18">
        <v>4201288.38</v>
      </c>
      <c r="D57" s="18">
        <f t="shared" si="6"/>
        <v>6948282.6200000001</v>
      </c>
      <c r="E57" s="19">
        <f t="shared" si="8"/>
        <v>62.318833791901049</v>
      </c>
    </row>
    <row r="58" spans="1:5" ht="15" customHeight="1" x14ac:dyDescent="0.3">
      <c r="A58" s="17" t="s">
        <v>51</v>
      </c>
      <c r="B58" s="18">
        <f>[5]SCF!C54</f>
        <v>0</v>
      </c>
      <c r="C58" s="18">
        <v>0</v>
      </c>
      <c r="D58" s="18">
        <f t="shared" si="6"/>
        <v>0</v>
      </c>
      <c r="E58" s="19">
        <f t="shared" si="8"/>
        <v>0</v>
      </c>
    </row>
    <row r="59" spans="1:5" ht="15" customHeight="1" x14ac:dyDescent="0.3">
      <c r="A59" s="17" t="s">
        <v>52</v>
      </c>
      <c r="B59" s="18">
        <f>[5]SCF!C55</f>
        <v>11697940</v>
      </c>
      <c r="C59" s="18">
        <v>1467770.0699999998</v>
      </c>
      <c r="D59" s="18">
        <f t="shared" si="6"/>
        <v>10230169.93</v>
      </c>
      <c r="E59" s="19">
        <f t="shared" si="8"/>
        <v>87.452747492293511</v>
      </c>
    </row>
    <row r="60" spans="1:5" ht="15" customHeight="1" x14ac:dyDescent="0.3">
      <c r="A60" s="17" t="s">
        <v>53</v>
      </c>
      <c r="B60" s="18">
        <f>[5]SCF!C56</f>
        <v>379131</v>
      </c>
      <c r="C60" s="18">
        <v>183396.81</v>
      </c>
      <c r="D60" s="18">
        <f t="shared" si="6"/>
        <v>195734.19</v>
      </c>
      <c r="E60" s="19">
        <f t="shared" si="8"/>
        <v>51.627060303694506</v>
      </c>
    </row>
    <row r="61" spans="1:5" ht="15" customHeight="1" x14ac:dyDescent="0.3">
      <c r="A61" s="17" t="s">
        <v>54</v>
      </c>
      <c r="B61" s="18">
        <f>[5]SCF!C57</f>
        <v>1481508</v>
      </c>
      <c r="C61" s="18">
        <v>468382.42</v>
      </c>
      <c r="D61" s="18">
        <f t="shared" si="6"/>
        <v>1013125.5800000001</v>
      </c>
      <c r="E61" s="19">
        <f t="shared" si="8"/>
        <v>68.384752562929123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15785345</v>
      </c>
      <c r="C63" s="18">
        <v>5162679</v>
      </c>
      <c r="D63" s="18">
        <f t="shared" ref="D63:D67" si="9">C63-B63</f>
        <v>-10622666</v>
      </c>
      <c r="E63" s="19">
        <f t="shared" ref="E63:E67" si="10">IFERROR(+D63/B63*100,0)</f>
        <v>-67.294481051887061</v>
      </c>
    </row>
    <row r="64" spans="1:5" x14ac:dyDescent="0.3">
      <c r="A64" s="24" t="s">
        <v>57</v>
      </c>
      <c r="B64" s="18">
        <f>[5]SCF!C61</f>
        <v>17353217</v>
      </c>
      <c r="C64" s="18">
        <v>0</v>
      </c>
      <c r="D64" s="18">
        <f t="shared" si="9"/>
        <v>-17353217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[5]SCF!C62</f>
        <v>8428420</v>
      </c>
      <c r="C65" s="18">
        <v>3412476</v>
      </c>
      <c r="D65" s="18">
        <f t="shared" si="9"/>
        <v>-5015944</v>
      </c>
      <c r="E65" s="19">
        <f t="shared" si="10"/>
        <v>-59.512269203480606</v>
      </c>
    </row>
    <row r="66" spans="1:5" ht="15" customHeight="1" x14ac:dyDescent="0.3">
      <c r="A66" s="24" t="s">
        <v>59</v>
      </c>
      <c r="B66" s="18">
        <f>[5]SCF!C63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[5]SCF!C64</f>
        <v>1681000</v>
      </c>
      <c r="C67" s="18">
        <v>0</v>
      </c>
      <c r="D67" s="18">
        <f t="shared" si="9"/>
        <v>-1681000</v>
      </c>
      <c r="E67" s="19">
        <f t="shared" si="10"/>
        <v>-100</v>
      </c>
    </row>
    <row r="68" spans="1:5" ht="15" customHeight="1" x14ac:dyDescent="0.3">
      <c r="A68" s="30" t="s">
        <v>61</v>
      </c>
      <c r="B68" s="15">
        <f>+B63+B64+B65+B66+B67</f>
        <v>43247982</v>
      </c>
      <c r="C68" s="31">
        <v>8575155</v>
      </c>
      <c r="D68" s="31">
        <f t="shared" ref="D68" si="11">+C68-B68</f>
        <v>-34672827</v>
      </c>
      <c r="E68" s="32">
        <f t="shared" ref="E68" si="12">+D68/B68*100</f>
        <v>-80.172126875191537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13534744</v>
      </c>
      <c r="C70" s="15">
        <v>7424445.9500000002</v>
      </c>
      <c r="D70" s="15">
        <f t="shared" ref="D70:D82" si="13">+C70-B70</f>
        <v>-6110298.0499999998</v>
      </c>
      <c r="E70" s="16">
        <f t="shared" ref="E70:E82" si="14">+D70/B70*100</f>
        <v>-45.145279807287082</v>
      </c>
    </row>
    <row r="71" spans="1:5" ht="15" customHeight="1" x14ac:dyDescent="0.3">
      <c r="A71" s="17" t="s">
        <v>14</v>
      </c>
      <c r="B71" s="18">
        <f>[5]SCF!C68</f>
        <v>13534744</v>
      </c>
      <c r="C71" s="18">
        <v>7424445.9500000002</v>
      </c>
      <c r="D71" s="18">
        <f t="shared" si="13"/>
        <v>-6110298.0499999998</v>
      </c>
      <c r="E71" s="19">
        <f t="shared" ref="E71:E81" si="15">IFERROR(+D71/B71*100,0)</f>
        <v>-45.145279807287082</v>
      </c>
    </row>
    <row r="72" spans="1:5" ht="15" customHeight="1" x14ac:dyDescent="0.3">
      <c r="A72" s="17" t="s">
        <v>15</v>
      </c>
      <c r="B72" s="18">
        <f>[5]SCF!C69</f>
        <v>0</v>
      </c>
      <c r="C72" s="18">
        <v>0</v>
      </c>
      <c r="D72" s="18">
        <f t="shared" si="13"/>
        <v>0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[5]SCF!C70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[5]SCF!C71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[5]SCF!C72</f>
        <v>0</v>
      </c>
      <c r="C75" s="18">
        <v>0</v>
      </c>
      <c r="D75" s="18">
        <f t="shared" si="13"/>
        <v>0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[5]SCF!C75</f>
        <v>15198083</v>
      </c>
      <c r="C78" s="18">
        <v>12187488.879999999</v>
      </c>
      <c r="D78" s="18">
        <f t="shared" si="16"/>
        <v>-3010594.120000001</v>
      </c>
      <c r="E78" s="19">
        <f t="shared" si="15"/>
        <v>-19.809038547822126</v>
      </c>
    </row>
    <row r="79" spans="1:5" ht="15" customHeight="1" x14ac:dyDescent="0.3">
      <c r="A79" s="24" t="s">
        <v>67</v>
      </c>
      <c r="B79" s="18">
        <f>[5]SCF!C76</f>
        <v>906140</v>
      </c>
      <c r="C79" s="18">
        <v>885019.87999999989</v>
      </c>
      <c r="D79" s="18">
        <f t="shared" si="16"/>
        <v>-21120.120000000112</v>
      </c>
      <c r="E79" s="19">
        <f t="shared" si="15"/>
        <v>-2.3307789083364723</v>
      </c>
    </row>
    <row r="80" spans="1:5" x14ac:dyDescent="0.3">
      <c r="A80" s="24" t="s">
        <v>68</v>
      </c>
      <c r="B80" s="18">
        <f>[5]SCF!C77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[5]SCF!C78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29638967</v>
      </c>
      <c r="C82" s="31">
        <v>20496954.709999997</v>
      </c>
      <c r="D82" s="31">
        <f t="shared" si="13"/>
        <v>-9142012.2900000028</v>
      </c>
      <c r="E82" s="32">
        <f t="shared" si="14"/>
        <v>-30.844571236237762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36408303</v>
      </c>
      <c r="C84" s="18">
        <v>0</v>
      </c>
      <c r="D84" s="18">
        <f t="shared" ref="D84:D88" si="17">+C84-B84</f>
        <v>-36408303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[5]SCF!C82</f>
        <v>96224405</v>
      </c>
      <c r="C85" s="18">
        <v>24310804.770000003</v>
      </c>
      <c r="D85" s="18">
        <f t="shared" si="17"/>
        <v>-71913600.229999989</v>
      </c>
      <c r="E85" s="19">
        <f t="shared" si="18"/>
        <v>-74.735302577345095</v>
      </c>
    </row>
    <row r="86" spans="1:5" ht="15" customHeight="1" x14ac:dyDescent="0.3">
      <c r="A86" s="24" t="s">
        <v>74</v>
      </c>
      <c r="B86" s="18">
        <f>[5]SCF!C83</f>
        <v>23747938</v>
      </c>
      <c r="C86" s="18">
        <v>259698.21</v>
      </c>
      <c r="D86" s="18">
        <f t="shared" si="17"/>
        <v>-23488239.789999999</v>
      </c>
      <c r="E86" s="19">
        <f t="shared" si="18"/>
        <v>-98.906438908506502</v>
      </c>
    </row>
    <row r="87" spans="1:5" ht="15" customHeight="1" x14ac:dyDescent="0.3">
      <c r="A87" s="30" t="s">
        <v>75</v>
      </c>
      <c r="B87" s="33">
        <f>+B84+B85+B86</f>
        <v>156380646</v>
      </c>
      <c r="C87" s="31">
        <v>24570502.980000004</v>
      </c>
      <c r="D87" s="31">
        <f t="shared" si="17"/>
        <v>-131810143.02</v>
      </c>
      <c r="E87" s="32">
        <f>+D87/B87*100</f>
        <v>-84.28801542359659</v>
      </c>
    </row>
    <row r="88" spans="1:5" ht="18" customHeight="1" x14ac:dyDescent="0.3">
      <c r="A88" s="25" t="s">
        <v>76</v>
      </c>
      <c r="B88" s="27">
        <f>+B45+B46+B68+B82+B87</f>
        <v>1151494816</v>
      </c>
      <c r="C88" s="27">
        <v>416958568.95999998</v>
      </c>
      <c r="D88" s="27">
        <f t="shared" si="17"/>
        <v>-734536247.03999996</v>
      </c>
      <c r="E88" s="28">
        <f>+D88/B88*100</f>
        <v>-63.789800599501788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2239142</v>
      </c>
      <c r="C91" s="18">
        <v>-10455336.460000001</v>
      </c>
      <c r="D91" s="18">
        <f t="shared" ref="D91:D98" si="19">+C91-B91</f>
        <v>-12694478.460000001</v>
      </c>
      <c r="E91" s="19">
        <f>IFERROR(+D91/B91*100,0)</f>
        <v>-566.93494472436316</v>
      </c>
    </row>
    <row r="92" spans="1:5" ht="15" customHeight="1" x14ac:dyDescent="0.3">
      <c r="A92" s="24" t="s">
        <v>79</v>
      </c>
      <c r="B92" s="18">
        <f>[5]SCF!C89</f>
        <v>0</v>
      </c>
      <c r="C92" s="18">
        <v>31641.67</v>
      </c>
      <c r="D92" s="18">
        <f t="shared" si="19"/>
        <v>31641.67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7707190</v>
      </c>
      <c r="C93" s="18">
        <v>3719600</v>
      </c>
      <c r="D93" s="18">
        <f t="shared" si="19"/>
        <v>-3987590</v>
      </c>
      <c r="E93" s="19">
        <f t="shared" si="20"/>
        <v>-51.738571385939622</v>
      </c>
    </row>
    <row r="94" spans="1:5" ht="15" customHeight="1" x14ac:dyDescent="0.3">
      <c r="A94" s="24" t="s">
        <v>81</v>
      </c>
      <c r="B94" s="18">
        <f>[5]SCF!C91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0</v>
      </c>
      <c r="C97" s="18">
        <v>15652365.440000001</v>
      </c>
      <c r="D97" s="18">
        <f t="shared" si="19"/>
        <v>15652365.440000001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9946332</v>
      </c>
      <c r="C98" s="31">
        <v>8948270.6500000004</v>
      </c>
      <c r="D98" s="31">
        <f t="shared" si="19"/>
        <v>-998061.34999999963</v>
      </c>
      <c r="E98" s="32">
        <f t="shared" ref="E98" si="21">+D98/B98*100</f>
        <v>-10.034466474676289</v>
      </c>
    </row>
    <row r="99" spans="1:5" ht="15" customHeight="1" x14ac:dyDescent="0.3">
      <c r="A99" s="34" t="s">
        <v>86</v>
      </c>
      <c r="B99" s="35">
        <f>+B42-B88-B98</f>
        <v>-3831108</v>
      </c>
      <c r="C99" s="36">
        <v>23952897.100000061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17540806</v>
      </c>
      <c r="C100" s="18">
        <v>13855856.810000001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13709698</v>
      </c>
      <c r="C101" s="36">
        <v>37808753.910000063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LEYECO IV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+[6]SCF!$C$2</f>
        <v>LEYECO IV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[6]SCF!C12</f>
        <v>1491121790</v>
      </c>
      <c r="C16" s="15">
        <v>594537616.39999998</v>
      </c>
      <c r="D16" s="15">
        <f>+C16-B16</f>
        <v>-896584173.60000002</v>
      </c>
      <c r="E16" s="16">
        <f t="shared" ref="E16:E42" si="0">+D16/B16*100</f>
        <v>-60.128165225189292</v>
      </c>
    </row>
    <row r="17" spans="1:5" ht="15" customHeight="1" x14ac:dyDescent="0.3">
      <c r="A17" s="17" t="s">
        <v>11</v>
      </c>
      <c r="B17" s="18">
        <f>[6]SCF!C13</f>
        <v>1250844919</v>
      </c>
      <c r="C17" s="18">
        <v>507989224.03000003</v>
      </c>
      <c r="D17" s="18">
        <f t="shared" ref="D17:D42" si="1">+C17-B17</f>
        <v>-742855694.97000003</v>
      </c>
      <c r="E17" s="19">
        <f t="shared" ref="E17:E18" si="2">IFERROR(+D17/B17*100,0)</f>
        <v>-59.388312946410906</v>
      </c>
    </row>
    <row r="18" spans="1:5" ht="15" customHeight="1" x14ac:dyDescent="0.3">
      <c r="A18" s="17" t="s">
        <v>12</v>
      </c>
      <c r="B18" s="18">
        <f>[6]SCF!C14</f>
        <v>39224075</v>
      </c>
      <c r="C18" s="18">
        <v>17239960.959999997</v>
      </c>
      <c r="D18" s="18">
        <f t="shared" si="1"/>
        <v>-21984114.040000003</v>
      </c>
      <c r="E18" s="19">
        <f t="shared" si="2"/>
        <v>-56.047501540826651</v>
      </c>
    </row>
    <row r="19" spans="1:5" ht="15" customHeight="1" x14ac:dyDescent="0.3">
      <c r="A19" s="20" t="s">
        <v>13</v>
      </c>
      <c r="B19" s="15">
        <f>[6]SCF!C15</f>
        <v>21689176</v>
      </c>
      <c r="C19" s="21">
        <v>10018015.08</v>
      </c>
      <c r="D19" s="21">
        <f t="shared" si="1"/>
        <v>-11671160.92</v>
      </c>
      <c r="E19" s="22">
        <f t="shared" si="0"/>
        <v>-53.810992727432335</v>
      </c>
    </row>
    <row r="20" spans="1:5" ht="15" customHeight="1" x14ac:dyDescent="0.3">
      <c r="A20" s="23" t="s">
        <v>14</v>
      </c>
      <c r="B20" s="18">
        <f>[6]SCF!C16</f>
        <v>17357182</v>
      </c>
      <c r="C20" s="18">
        <v>8100400.7100000009</v>
      </c>
      <c r="D20" s="18">
        <f t="shared" si="1"/>
        <v>-9256781.2899999991</v>
      </c>
      <c r="E20" s="19">
        <f t="shared" ref="E20:E28" si="3">IFERROR(+D20/B20*100,0)</f>
        <v>-53.331129961073167</v>
      </c>
    </row>
    <row r="21" spans="1:5" ht="15" customHeight="1" x14ac:dyDescent="0.3">
      <c r="A21" s="23" t="s">
        <v>15</v>
      </c>
      <c r="B21" s="18">
        <f>[6]SCF!C17</f>
        <v>165492</v>
      </c>
      <c r="C21" s="18">
        <v>73208.850000000006</v>
      </c>
      <c r="D21" s="18">
        <f t="shared" si="1"/>
        <v>-92283.15</v>
      </c>
      <c r="E21" s="19">
        <f t="shared" si="3"/>
        <v>-55.762906968312663</v>
      </c>
    </row>
    <row r="22" spans="1:5" ht="15" customHeight="1" x14ac:dyDescent="0.3">
      <c r="A22" s="23" t="s">
        <v>16</v>
      </c>
      <c r="B22" s="18">
        <f>[6]SCF!C18</f>
        <v>0</v>
      </c>
      <c r="C22" s="18">
        <v>82.919999999999987</v>
      </c>
      <c r="D22" s="18">
        <f t="shared" si="1"/>
        <v>82.919999999999987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[6]SCF!C19</f>
        <v>0</v>
      </c>
      <c r="C23" s="18">
        <v>2363.08</v>
      </c>
      <c r="D23" s="18">
        <f t="shared" si="1"/>
        <v>2363.08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[6]SCF!C20</f>
        <v>4166502</v>
      </c>
      <c r="C24" s="18">
        <v>1841959.52</v>
      </c>
      <c r="D24" s="18">
        <f t="shared" si="1"/>
        <v>-2324542.48</v>
      </c>
      <c r="E24" s="19">
        <f t="shared" si="3"/>
        <v>-55.791224389187867</v>
      </c>
    </row>
    <row r="25" spans="1:5" ht="15" customHeight="1" x14ac:dyDescent="0.3">
      <c r="A25" s="23" t="s">
        <v>19</v>
      </c>
      <c r="B25" s="18">
        <f>[6]SCF!C21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[6]SCF!C22</f>
        <v>9639947</v>
      </c>
      <c r="C26" s="18">
        <v>130885.84000000001</v>
      </c>
      <c r="D26" s="18">
        <f t="shared" si="1"/>
        <v>-9509061.1600000001</v>
      </c>
      <c r="E26" s="19">
        <f t="shared" si="3"/>
        <v>-98.642255605762159</v>
      </c>
    </row>
    <row r="27" spans="1:5" ht="15" customHeight="1" x14ac:dyDescent="0.3">
      <c r="A27" s="17" t="s">
        <v>21</v>
      </c>
      <c r="B27" s="18">
        <f>[6]SCF!C23</f>
        <v>169723673</v>
      </c>
      <c r="C27" s="18">
        <v>59159530.49000001</v>
      </c>
      <c r="D27" s="18">
        <f t="shared" si="1"/>
        <v>-110564142.50999999</v>
      </c>
      <c r="E27" s="19">
        <f t="shared" si="3"/>
        <v>-65.143618774971941</v>
      </c>
    </row>
    <row r="28" spans="1:5" ht="15" customHeight="1" x14ac:dyDescent="0.3">
      <c r="A28" s="17" t="s">
        <v>22</v>
      </c>
      <c r="B28" s="18">
        <f>[6]SCF!C24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[6]SCF!C25</f>
        <v>21105834</v>
      </c>
      <c r="C29" s="15">
        <v>61478433.709999993</v>
      </c>
      <c r="D29" s="15">
        <f t="shared" si="1"/>
        <v>40372599.709999993</v>
      </c>
      <c r="E29" s="16">
        <f t="shared" si="0"/>
        <v>191.28644577608253</v>
      </c>
    </row>
    <row r="30" spans="1:5" ht="15" customHeight="1" x14ac:dyDescent="0.3">
      <c r="A30" s="17" t="s">
        <v>24</v>
      </c>
      <c r="B30" s="18">
        <f>[6]SCF!C26</f>
        <v>21105834</v>
      </c>
      <c r="C30" s="18">
        <v>12882150.02</v>
      </c>
      <c r="D30" s="18">
        <f t="shared" si="1"/>
        <v>-8223683.9800000004</v>
      </c>
      <c r="E30" s="19">
        <f t="shared" ref="E30:E32" si="4">IFERROR(+D30/B30*100,0)</f>
        <v>-38.964032314477606</v>
      </c>
    </row>
    <row r="31" spans="1:5" ht="15" customHeight="1" x14ac:dyDescent="0.3">
      <c r="A31" s="17" t="s">
        <v>25</v>
      </c>
      <c r="B31" s="18">
        <f>[6]SCF!C27</f>
        <v>0</v>
      </c>
      <c r="C31" s="18">
        <v>1037275.1300000001</v>
      </c>
      <c r="D31" s="18">
        <f t="shared" si="1"/>
        <v>1037275.1300000001</v>
      </c>
      <c r="E31" s="19">
        <f t="shared" si="4"/>
        <v>0</v>
      </c>
    </row>
    <row r="32" spans="1:5" x14ac:dyDescent="0.3">
      <c r="A32" s="17" t="s">
        <v>26</v>
      </c>
      <c r="B32" s="18">
        <f>[6]SCF!C28</f>
        <v>0</v>
      </c>
      <c r="C32" s="18">
        <v>47559008.559999995</v>
      </c>
      <c r="D32" s="18">
        <f t="shared" si="1"/>
        <v>47559008.559999995</v>
      </c>
      <c r="E32" s="19">
        <f t="shared" si="4"/>
        <v>0</v>
      </c>
    </row>
    <row r="33" spans="1:5" x14ac:dyDescent="0.3">
      <c r="A33" s="14" t="s">
        <v>27</v>
      </c>
      <c r="B33" s="15">
        <f>[6]SCF!C29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[6]SCF!C30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[6]SCF!C31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[6]SCF!C32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[6]SCF!C33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[6]SCF!C34</f>
        <v>14693217</v>
      </c>
      <c r="C38" s="18">
        <v>16127448.91</v>
      </c>
      <c r="D38" s="18">
        <f t="shared" si="1"/>
        <v>1434231.9100000001</v>
      </c>
      <c r="E38" s="19">
        <f t="shared" si="5"/>
        <v>9.76118374893667</v>
      </c>
    </row>
    <row r="39" spans="1:5" ht="15" customHeight="1" x14ac:dyDescent="0.3">
      <c r="A39" s="24" t="s">
        <v>33</v>
      </c>
      <c r="B39" s="18">
        <f>[6]SCF!C35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[6]SCF!C36</f>
        <v>169223567</v>
      </c>
      <c r="C40" s="18">
        <v>33449092.609999999</v>
      </c>
      <c r="D40" s="18">
        <f t="shared" si="1"/>
        <v>-135774474.38999999</v>
      </c>
      <c r="E40" s="19">
        <f t="shared" si="5"/>
        <v>-80.233785870971502</v>
      </c>
    </row>
    <row r="41" spans="1:5" ht="15" customHeight="1" x14ac:dyDescent="0.3">
      <c r="A41" s="24" t="s">
        <v>35</v>
      </c>
      <c r="B41" s="18">
        <f>[6]SCF!C37</f>
        <v>2500000</v>
      </c>
      <c r="C41" s="18">
        <v>0</v>
      </c>
      <c r="D41" s="18">
        <f t="shared" si="1"/>
        <v>-2500000</v>
      </c>
      <c r="E41" s="19">
        <f t="shared" si="5"/>
        <v>-100</v>
      </c>
    </row>
    <row r="42" spans="1:5" ht="15" customHeight="1" x14ac:dyDescent="0.3">
      <c r="A42" s="25" t="s">
        <v>36</v>
      </c>
      <c r="B42" s="26">
        <f>[6]SCF!C38</f>
        <v>1698644408</v>
      </c>
      <c r="C42" s="27">
        <v>705592591.63</v>
      </c>
      <c r="D42" s="27">
        <f t="shared" si="1"/>
        <v>-993051816.37</v>
      </c>
      <c r="E42" s="28">
        <f t="shared" si="0"/>
        <v>-58.461430284825099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[6]SCF!C41</f>
        <v>1125995017</v>
      </c>
      <c r="C45" s="18">
        <v>378775095.79999995</v>
      </c>
      <c r="D45" s="18">
        <f>C45-B45</f>
        <v>-747219921.20000005</v>
      </c>
      <c r="E45" s="19">
        <f>IFERROR(+D45/B45*100,0)</f>
        <v>-66.360855058739574</v>
      </c>
    </row>
    <row r="46" spans="1:5" ht="15" customHeight="1" x14ac:dyDescent="0.3">
      <c r="A46" s="14" t="s">
        <v>39</v>
      </c>
      <c r="B46" s="15">
        <f>[6]SCF!C42</f>
        <v>180218645</v>
      </c>
      <c r="C46" s="15">
        <v>75085600.579999983</v>
      </c>
      <c r="D46" s="15">
        <f t="shared" ref="D46:D61" si="6">+B46-C46</f>
        <v>105133044.42000002</v>
      </c>
      <c r="E46" s="16">
        <f t="shared" ref="E46" si="7">+D46/B46*100</f>
        <v>58.336386015997412</v>
      </c>
    </row>
    <row r="47" spans="1:5" ht="15" customHeight="1" x14ac:dyDescent="0.3">
      <c r="A47" s="17" t="s">
        <v>40</v>
      </c>
      <c r="B47" s="18">
        <f>[6]SCF!C43</f>
        <v>72940844</v>
      </c>
      <c r="C47" s="18">
        <v>32263104.529999997</v>
      </c>
      <c r="D47" s="18">
        <f t="shared" si="6"/>
        <v>40677739.469999999</v>
      </c>
      <c r="E47" s="19">
        <f t="shared" ref="E47:E61" si="8">IFERROR(+D47/B47*100,0)</f>
        <v>55.76812282292758</v>
      </c>
    </row>
    <row r="48" spans="1:5" ht="15" customHeight="1" x14ac:dyDescent="0.3">
      <c r="A48" s="17" t="s">
        <v>41</v>
      </c>
      <c r="B48" s="18">
        <f>[6]SCF!C44</f>
        <v>4774100</v>
      </c>
      <c r="C48" s="18">
        <v>2294934.9599999995</v>
      </c>
      <c r="D48" s="18">
        <f t="shared" si="6"/>
        <v>2479165.0400000005</v>
      </c>
      <c r="E48" s="19">
        <f t="shared" si="8"/>
        <v>51.929474455918402</v>
      </c>
    </row>
    <row r="49" spans="1:5" ht="15" customHeight="1" x14ac:dyDescent="0.3">
      <c r="A49" s="17" t="s">
        <v>42</v>
      </c>
      <c r="B49" s="18">
        <f>[6]SCF!C45</f>
        <v>25282665</v>
      </c>
      <c r="C49" s="18">
        <v>11860697.439999999</v>
      </c>
      <c r="D49" s="18">
        <f t="shared" si="6"/>
        <v>13421967.560000001</v>
      </c>
      <c r="E49" s="19">
        <f t="shared" si="8"/>
        <v>53.087629646637339</v>
      </c>
    </row>
    <row r="50" spans="1:5" ht="15" customHeight="1" x14ac:dyDescent="0.3">
      <c r="A50" s="17" t="s">
        <v>43</v>
      </c>
      <c r="B50" s="18">
        <f>[6]SCF!C46</f>
        <v>3670925</v>
      </c>
      <c r="C50" s="18">
        <v>1193272.96</v>
      </c>
      <c r="D50" s="18">
        <f t="shared" si="6"/>
        <v>2477652.04</v>
      </c>
      <c r="E50" s="19">
        <f t="shared" si="8"/>
        <v>67.493943352152385</v>
      </c>
    </row>
    <row r="51" spans="1:5" ht="15" customHeight="1" x14ac:dyDescent="0.3">
      <c r="A51" s="17" t="s">
        <v>44</v>
      </c>
      <c r="B51" s="18">
        <f>[6]SCF!C47</f>
        <v>3681160</v>
      </c>
      <c r="C51" s="18">
        <v>1790101.98</v>
      </c>
      <c r="D51" s="18">
        <f t="shared" si="6"/>
        <v>1891058.02</v>
      </c>
      <c r="E51" s="19">
        <f t="shared" si="8"/>
        <v>51.371253083267234</v>
      </c>
    </row>
    <row r="52" spans="1:5" x14ac:dyDescent="0.3">
      <c r="A52" s="17" t="s">
        <v>45</v>
      </c>
      <c r="B52" s="18">
        <f>[6]SCF!C48</f>
        <v>3481114</v>
      </c>
      <c r="C52" s="18">
        <v>1120346.4099999999</v>
      </c>
      <c r="D52" s="18">
        <f t="shared" si="6"/>
        <v>2360767.59</v>
      </c>
      <c r="E52" s="19">
        <f t="shared" si="8"/>
        <v>67.81644008211164</v>
      </c>
    </row>
    <row r="53" spans="1:5" ht="15" customHeight="1" x14ac:dyDescent="0.3">
      <c r="A53" s="17" t="s">
        <v>46</v>
      </c>
      <c r="B53" s="18">
        <f>[6]SCF!C49</f>
        <v>6173438</v>
      </c>
      <c r="C53" s="18">
        <v>2313065.6</v>
      </c>
      <c r="D53" s="18">
        <f t="shared" si="6"/>
        <v>3860372.4</v>
      </c>
      <c r="E53" s="19">
        <f t="shared" si="8"/>
        <v>62.531970030313744</v>
      </c>
    </row>
    <row r="54" spans="1:5" ht="15" customHeight="1" x14ac:dyDescent="0.3">
      <c r="A54" s="17" t="s">
        <v>47</v>
      </c>
      <c r="B54" s="18">
        <f>[6]SCF!C50</f>
        <v>15525982</v>
      </c>
      <c r="C54" s="18">
        <v>6573510.8000000007</v>
      </c>
      <c r="D54" s="18">
        <f t="shared" si="6"/>
        <v>8952471.1999999993</v>
      </c>
      <c r="E54" s="19">
        <f t="shared" si="8"/>
        <v>57.661223618576905</v>
      </c>
    </row>
    <row r="55" spans="1:5" ht="15" customHeight="1" x14ac:dyDescent="0.3">
      <c r="A55" s="17" t="s">
        <v>48</v>
      </c>
      <c r="B55" s="18">
        <f>[6]SCF!C51</f>
        <v>2265600</v>
      </c>
      <c r="C55" s="18">
        <v>853797.87</v>
      </c>
      <c r="D55" s="18">
        <f t="shared" si="6"/>
        <v>1411802.13</v>
      </c>
      <c r="E55" s="19">
        <f t="shared" si="8"/>
        <v>62.314712658898294</v>
      </c>
    </row>
    <row r="56" spans="1:5" ht="15" customHeight="1" x14ac:dyDescent="0.3">
      <c r="A56" s="17" t="s">
        <v>49</v>
      </c>
      <c r="B56" s="18">
        <f>[6]SCF!C52</f>
        <v>3187200</v>
      </c>
      <c r="C56" s="18">
        <v>1334496.26</v>
      </c>
      <c r="D56" s="18">
        <f t="shared" si="6"/>
        <v>1852703.74</v>
      </c>
      <c r="E56" s="19">
        <f t="shared" si="8"/>
        <v>58.129509914658641</v>
      </c>
    </row>
    <row r="57" spans="1:5" ht="15" customHeight="1" x14ac:dyDescent="0.3">
      <c r="A57" s="17" t="s">
        <v>50</v>
      </c>
      <c r="B57" s="18">
        <f>[6]SCF!C53</f>
        <v>16642161</v>
      </c>
      <c r="C57" s="18">
        <v>6074179.459999999</v>
      </c>
      <c r="D57" s="18">
        <f t="shared" si="6"/>
        <v>10567981.540000001</v>
      </c>
      <c r="E57" s="19">
        <f t="shared" si="8"/>
        <v>63.50125767921606</v>
      </c>
    </row>
    <row r="58" spans="1:5" ht="15" customHeight="1" x14ac:dyDescent="0.3">
      <c r="A58" s="17" t="s">
        <v>51</v>
      </c>
      <c r="B58" s="18">
        <f>[6]SCF!C54</f>
        <v>2481356</v>
      </c>
      <c r="C58" s="18">
        <v>519585.24</v>
      </c>
      <c r="D58" s="18">
        <f t="shared" si="6"/>
        <v>1961770.76</v>
      </c>
      <c r="E58" s="19">
        <f t="shared" si="8"/>
        <v>79.060431473758712</v>
      </c>
    </row>
    <row r="59" spans="1:5" ht="15" customHeight="1" x14ac:dyDescent="0.3">
      <c r="A59" s="17" t="s">
        <v>52</v>
      </c>
      <c r="B59" s="18">
        <f>[6]SCF!C55</f>
        <v>16034000</v>
      </c>
      <c r="C59" s="18">
        <v>5392890.0800000001</v>
      </c>
      <c r="D59" s="18">
        <f t="shared" si="6"/>
        <v>10641109.92</v>
      </c>
      <c r="E59" s="19">
        <f t="shared" si="8"/>
        <v>66.365909442434827</v>
      </c>
    </row>
    <row r="60" spans="1:5" ht="15" customHeight="1" x14ac:dyDescent="0.3">
      <c r="A60" s="17" t="s">
        <v>53</v>
      </c>
      <c r="B60" s="18">
        <f>[6]SCF!C56</f>
        <v>505716</v>
      </c>
      <c r="C60" s="18">
        <v>254331.43</v>
      </c>
      <c r="D60" s="18">
        <f t="shared" si="6"/>
        <v>251384.57</v>
      </c>
      <c r="E60" s="19">
        <f t="shared" si="8"/>
        <v>49.708644772955573</v>
      </c>
    </row>
    <row r="61" spans="1:5" ht="15" customHeight="1" x14ac:dyDescent="0.3">
      <c r="A61" s="17" t="s">
        <v>54</v>
      </c>
      <c r="B61" s="18">
        <f>[6]SCF!C57</f>
        <v>3572384</v>
      </c>
      <c r="C61" s="18">
        <v>1247285.56</v>
      </c>
      <c r="D61" s="18">
        <f t="shared" si="6"/>
        <v>2325098.44</v>
      </c>
      <c r="E61" s="19">
        <f t="shared" si="8"/>
        <v>65.085344688588904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[6]SCF!C60</f>
        <v>4749032</v>
      </c>
      <c r="C63" s="18">
        <v>3444183</v>
      </c>
      <c r="D63" s="18">
        <f t="shared" ref="D63:D67" si="9">C63-B63</f>
        <v>-1304849</v>
      </c>
      <c r="E63" s="19">
        <f t="shared" ref="E63:E67" si="10">IFERROR(+D63/B63*100,0)</f>
        <v>-27.476104604054047</v>
      </c>
    </row>
    <row r="64" spans="1:5" x14ac:dyDescent="0.3">
      <c r="A64" s="24" t="s">
        <v>57</v>
      </c>
      <c r="B64" s="18">
        <f>[6]SCF!C61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[6]SCF!C62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[6]SCF!C63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[6]SCF!C64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4749032</v>
      </c>
      <c r="C68" s="31">
        <v>3444183</v>
      </c>
      <c r="D68" s="31">
        <f t="shared" ref="D68" si="11">+C68-B68</f>
        <v>-1304849</v>
      </c>
      <c r="E68" s="32">
        <f t="shared" ref="E68" si="12">+D68/B68*100</f>
        <v>-27.476104604054047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[6]SCF!C67</f>
        <v>21689176</v>
      </c>
      <c r="C70" s="15">
        <v>9651100.3699999992</v>
      </c>
      <c r="D70" s="15">
        <f t="shared" ref="D70:D82" si="13">+C70-B70</f>
        <v>-12038075.630000001</v>
      </c>
      <c r="E70" s="16">
        <f t="shared" ref="E70:E82" si="14">+D70/B70*100</f>
        <v>-55.502687746182708</v>
      </c>
    </row>
    <row r="71" spans="1:5" ht="15" customHeight="1" x14ac:dyDescent="0.3">
      <c r="A71" s="17" t="s">
        <v>14</v>
      </c>
      <c r="B71" s="18">
        <f>[6]SCF!C68</f>
        <v>17357182</v>
      </c>
      <c r="C71" s="18">
        <v>7748842.8599999994</v>
      </c>
      <c r="D71" s="18">
        <f t="shared" si="13"/>
        <v>-9608339.1400000006</v>
      </c>
      <c r="E71" s="19">
        <f t="shared" ref="E71:E81" si="15">IFERROR(+D71/B71*100,0)</f>
        <v>-55.356561566272688</v>
      </c>
    </row>
    <row r="72" spans="1:5" ht="15" customHeight="1" x14ac:dyDescent="0.3">
      <c r="A72" s="17" t="s">
        <v>15</v>
      </c>
      <c r="B72" s="18">
        <f>[6]SCF!C69</f>
        <v>165492</v>
      </c>
      <c r="C72" s="18">
        <v>72590.86</v>
      </c>
      <c r="D72" s="18">
        <f t="shared" si="13"/>
        <v>-92901.14</v>
      </c>
      <c r="E72" s="19">
        <f t="shared" si="15"/>
        <v>-56.136332874096631</v>
      </c>
    </row>
    <row r="73" spans="1:5" ht="15" customHeight="1" x14ac:dyDescent="0.3">
      <c r="A73" s="17" t="s">
        <v>16</v>
      </c>
      <c r="B73" s="18">
        <f>[6]SCF!C70</f>
        <v>0</v>
      </c>
      <c r="C73" s="18">
        <v>714.29</v>
      </c>
      <c r="D73" s="18">
        <f t="shared" si="13"/>
        <v>714.29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[6]SCF!C71</f>
        <v>0</v>
      </c>
      <c r="C74" s="18">
        <v>2552.0999999999995</v>
      </c>
      <c r="D74" s="18">
        <f t="shared" si="13"/>
        <v>2552.0999999999995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[6]SCF!C72</f>
        <v>4166502</v>
      </c>
      <c r="C75" s="18">
        <v>1826400.26</v>
      </c>
      <c r="D75" s="18">
        <f t="shared" si="13"/>
        <v>-2340101.7400000002</v>
      </c>
      <c r="E75" s="19">
        <f t="shared" si="15"/>
        <v>-56.164661387418036</v>
      </c>
    </row>
    <row r="76" spans="1:5" ht="15" customHeight="1" x14ac:dyDescent="0.3">
      <c r="A76" s="17" t="s">
        <v>19</v>
      </c>
      <c r="B76" s="18">
        <f>[6]SCF!C73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[6]SCF!C74</f>
        <v>9639947</v>
      </c>
      <c r="C77" s="18">
        <v>378212.32</v>
      </c>
      <c r="D77" s="18">
        <f t="shared" ref="D77:D81" si="16">C77-B77</f>
        <v>-9261734.6799999997</v>
      </c>
      <c r="E77" s="19">
        <f t="shared" si="15"/>
        <v>-96.076614114164741</v>
      </c>
    </row>
    <row r="78" spans="1:5" x14ac:dyDescent="0.3">
      <c r="A78" s="24" t="s">
        <v>66</v>
      </c>
      <c r="B78" s="18">
        <f>[6]SCF!C75</f>
        <v>169723673</v>
      </c>
      <c r="C78" s="18">
        <v>50499918.409999996</v>
      </c>
      <c r="D78" s="18">
        <f t="shared" si="16"/>
        <v>-119223754.59</v>
      </c>
      <c r="E78" s="19">
        <f t="shared" si="15"/>
        <v>-70.245801591861607</v>
      </c>
    </row>
    <row r="79" spans="1:5" ht="15" customHeight="1" x14ac:dyDescent="0.3">
      <c r="A79" s="24" t="s">
        <v>67</v>
      </c>
      <c r="B79" s="18">
        <f>[6]SCF!C76</f>
        <v>1206371</v>
      </c>
      <c r="C79" s="18">
        <v>834194.11</v>
      </c>
      <c r="D79" s="18">
        <f t="shared" si="16"/>
        <v>-372176.89</v>
      </c>
      <c r="E79" s="19">
        <f t="shared" si="15"/>
        <v>-30.850948008531375</v>
      </c>
    </row>
    <row r="80" spans="1:5" x14ac:dyDescent="0.3">
      <c r="A80" s="24" t="s">
        <v>68</v>
      </c>
      <c r="B80" s="18">
        <f>[6]SCF!C77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[6]SCF!C78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202259167</v>
      </c>
      <c r="C82" s="31">
        <v>61363425.209999993</v>
      </c>
      <c r="D82" s="31">
        <f t="shared" si="13"/>
        <v>-140895741.79000002</v>
      </c>
      <c r="E82" s="32">
        <f t="shared" si="14"/>
        <v>-69.660991825403897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[6]SCF!C81</f>
        <v>14693217</v>
      </c>
      <c r="C84" s="18">
        <v>0</v>
      </c>
      <c r="D84" s="18">
        <f t="shared" ref="D84:D88" si="17">+C84-B84</f>
        <v>-14693217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[6]SCF!C82</f>
        <v>164474535</v>
      </c>
      <c r="C85" s="18">
        <v>30004909.609999999</v>
      </c>
      <c r="D85" s="18">
        <f t="shared" si="17"/>
        <v>-134469625.38999999</v>
      </c>
      <c r="E85" s="19">
        <f t="shared" si="18"/>
        <v>-81.757109323944874</v>
      </c>
    </row>
    <row r="86" spans="1:5" ht="15" customHeight="1" x14ac:dyDescent="0.3">
      <c r="A86" s="24" t="s">
        <v>74</v>
      </c>
      <c r="B86" s="18">
        <f>[6]SCF!C83</f>
        <v>11508700</v>
      </c>
      <c r="C86" s="18">
        <v>1610195.26</v>
      </c>
      <c r="D86" s="18">
        <f t="shared" si="17"/>
        <v>-9898504.7400000002</v>
      </c>
      <c r="E86" s="19">
        <f t="shared" si="18"/>
        <v>-86.008886668346562</v>
      </c>
    </row>
    <row r="87" spans="1:5" ht="15" customHeight="1" x14ac:dyDescent="0.3">
      <c r="A87" s="30" t="s">
        <v>75</v>
      </c>
      <c r="B87" s="33">
        <f>+B84+B85+B86</f>
        <v>190676452</v>
      </c>
      <c r="C87" s="31">
        <v>31615104.870000001</v>
      </c>
      <c r="D87" s="31">
        <f t="shared" si="17"/>
        <v>-159061347.13</v>
      </c>
      <c r="E87" s="32">
        <f>+D87/B87*100</f>
        <v>-83.419502230930959</v>
      </c>
    </row>
    <row r="88" spans="1:5" ht="18" customHeight="1" x14ac:dyDescent="0.3">
      <c r="A88" s="25" t="s">
        <v>76</v>
      </c>
      <c r="B88" s="27">
        <f>+B45+B46+B68+B82+B87</f>
        <v>1703898313</v>
      </c>
      <c r="C88" s="27">
        <v>550283409.45999992</v>
      </c>
      <c r="D88" s="27">
        <f t="shared" si="17"/>
        <v>-1153614903.54</v>
      </c>
      <c r="E88" s="28">
        <f>+D88/B88*100</f>
        <v>-67.704445431891216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[6]SCF!C88</f>
        <v>39224075</v>
      </c>
      <c r="C91" s="18">
        <v>11298556.570000004</v>
      </c>
      <c r="D91" s="18">
        <f t="shared" ref="D91:D98" si="19">+C91-B91</f>
        <v>-27925518.429999996</v>
      </c>
      <c r="E91" s="19">
        <f>IFERROR(+D91/B91*100,0)</f>
        <v>-71.194842529747348</v>
      </c>
    </row>
    <row r="92" spans="1:5" ht="15" customHeight="1" x14ac:dyDescent="0.3">
      <c r="A92" s="24" t="s">
        <v>79</v>
      </c>
      <c r="B92" s="18">
        <f>[6]SCF!C89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[6]SCF!C90</f>
        <v>15000000</v>
      </c>
      <c r="C93" s="18">
        <v>5000000</v>
      </c>
      <c r="D93" s="18">
        <f t="shared" si="19"/>
        <v>-10000000</v>
      </c>
      <c r="E93" s="19">
        <f t="shared" si="20"/>
        <v>-66.666666666666657</v>
      </c>
    </row>
    <row r="94" spans="1:5" ht="15" customHeight="1" x14ac:dyDescent="0.3">
      <c r="A94" s="24" t="s">
        <v>81</v>
      </c>
      <c r="B94" s="18">
        <f>[6]SCF!C91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[6]SCF!C92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[6]SCF!C93</f>
        <v>0</v>
      </c>
      <c r="C96" s="18">
        <v>16127448.91</v>
      </c>
      <c r="D96" s="18">
        <f t="shared" si="19"/>
        <v>16127448.91</v>
      </c>
      <c r="E96" s="19">
        <f t="shared" si="20"/>
        <v>0</v>
      </c>
    </row>
    <row r="97" spans="1:5" x14ac:dyDescent="0.3">
      <c r="A97" s="24" t="s">
        <v>84</v>
      </c>
      <c r="B97" s="18">
        <f>[6]SCF!C94</f>
        <v>0</v>
      </c>
      <c r="C97" s="18">
        <v>6300</v>
      </c>
      <c r="D97" s="18">
        <f t="shared" si="19"/>
        <v>6300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54224075</v>
      </c>
      <c r="C98" s="31">
        <v>32432305.480000004</v>
      </c>
      <c r="D98" s="31">
        <f t="shared" si="19"/>
        <v>-21791769.519999996</v>
      </c>
      <c r="E98" s="32">
        <f t="shared" ref="E98" si="21">+D98/B98*100</f>
        <v>-40.18836562910478</v>
      </c>
    </row>
    <row r="99" spans="1:5" ht="15" customHeight="1" x14ac:dyDescent="0.3">
      <c r="A99" s="34" t="s">
        <v>86</v>
      </c>
      <c r="B99" s="35">
        <f>+B42-B88-B98</f>
        <v>-59477980</v>
      </c>
      <c r="C99" s="36">
        <v>122876876.69000007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[6]SCF!$C$97</f>
        <v>76679839</v>
      </c>
      <c r="C100" s="18">
        <v>114276259.09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17201859</v>
      </c>
      <c r="C101" s="36">
        <v>237153135.78000009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LEYECO V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+[7]SCF!$C$2</f>
        <v>LEYECO V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[7]SCF!C12</f>
        <v>4184627166</v>
      </c>
      <c r="C16" s="15">
        <v>1361433458</v>
      </c>
      <c r="D16" s="15">
        <f>+C16-B16</f>
        <v>-2823193708</v>
      </c>
      <c r="E16" s="16">
        <f t="shared" ref="E16:E42" si="0">+D16/B16*100</f>
        <v>-67.465836166681328</v>
      </c>
    </row>
    <row r="17" spans="1:5" ht="15" customHeight="1" x14ac:dyDescent="0.3">
      <c r="A17" s="17" t="s">
        <v>11</v>
      </c>
      <c r="B17" s="18">
        <f>[7]SCF!C13</f>
        <v>3745090952</v>
      </c>
      <c r="C17" s="18">
        <v>1131868372.5599999</v>
      </c>
      <c r="D17" s="18">
        <f t="shared" ref="D17:D42" si="1">+C17-B17</f>
        <v>-2613222579.4400001</v>
      </c>
      <c r="E17" s="19">
        <f t="shared" ref="E17:E18" si="2">IFERROR(+D17/B17*100,0)</f>
        <v>-69.777279455508406</v>
      </c>
    </row>
    <row r="18" spans="1:5" ht="15" customHeight="1" x14ac:dyDescent="0.3">
      <c r="A18" s="17" t="s">
        <v>12</v>
      </c>
      <c r="B18" s="18">
        <f>[7]SCF!C14</f>
        <v>75833797</v>
      </c>
      <c r="C18" s="18">
        <v>45397920.239999995</v>
      </c>
      <c r="D18" s="18">
        <f t="shared" si="1"/>
        <v>-30435876.760000005</v>
      </c>
      <c r="E18" s="19">
        <f t="shared" si="2"/>
        <v>-40.134976704384201</v>
      </c>
    </row>
    <row r="19" spans="1:5" ht="15" customHeight="1" x14ac:dyDescent="0.3">
      <c r="A19" s="20" t="s">
        <v>13</v>
      </c>
      <c r="B19" s="15">
        <f>[7]SCF!C15</f>
        <v>47000731</v>
      </c>
      <c r="C19" s="21">
        <v>23553778.930000003</v>
      </c>
      <c r="D19" s="21">
        <f t="shared" si="1"/>
        <v>-23446952.069999997</v>
      </c>
      <c r="E19" s="22">
        <f t="shared" si="0"/>
        <v>-49.886356171779532</v>
      </c>
    </row>
    <row r="20" spans="1:5" ht="15" customHeight="1" x14ac:dyDescent="0.3">
      <c r="A20" s="23" t="s">
        <v>14</v>
      </c>
      <c r="B20" s="18">
        <f>[7]SCF!C16</f>
        <v>46556835</v>
      </c>
      <c r="C20" s="18">
        <v>23325389.300000001</v>
      </c>
      <c r="D20" s="18">
        <f t="shared" si="1"/>
        <v>-23231445.699999999</v>
      </c>
      <c r="E20" s="19">
        <f t="shared" ref="E20:E28" si="3">IFERROR(+D20/B20*100,0)</f>
        <v>-49.899108691559462</v>
      </c>
    </row>
    <row r="21" spans="1:5" ht="15" customHeight="1" x14ac:dyDescent="0.3">
      <c r="A21" s="23" t="s">
        <v>15</v>
      </c>
      <c r="B21" s="18">
        <f>[7]SCF!C17</f>
        <v>443896</v>
      </c>
      <c r="C21" s="18">
        <v>218358.38999999998</v>
      </c>
      <c r="D21" s="18">
        <f t="shared" si="1"/>
        <v>-225537.61000000002</v>
      </c>
      <c r="E21" s="19">
        <f t="shared" si="3"/>
        <v>-50.808660136608573</v>
      </c>
    </row>
    <row r="22" spans="1:5" ht="15" customHeight="1" x14ac:dyDescent="0.3">
      <c r="A22" s="23" t="s">
        <v>16</v>
      </c>
      <c r="B22" s="18">
        <f>[7]SCF!C18</f>
        <v>0</v>
      </c>
      <c r="C22" s="18">
        <v>207.59</v>
      </c>
      <c r="D22" s="18">
        <f t="shared" si="1"/>
        <v>207.59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[7]SCF!C19</f>
        <v>0</v>
      </c>
      <c r="C23" s="18">
        <v>5563.9199999999992</v>
      </c>
      <c r="D23" s="18">
        <f t="shared" si="1"/>
        <v>5563.9199999999992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[7]SCF!C20</f>
        <v>0</v>
      </c>
      <c r="C24" s="18">
        <v>4259.7300000000005</v>
      </c>
      <c r="D24" s="18">
        <f t="shared" si="1"/>
        <v>4259.7300000000005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[7]SCF!C21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[7]SCF!C22</f>
        <v>25329465</v>
      </c>
      <c r="C26" s="18">
        <v>398917.19</v>
      </c>
      <c r="D26" s="18">
        <f t="shared" si="1"/>
        <v>-24930547.809999999</v>
      </c>
      <c r="E26" s="19">
        <f t="shared" si="3"/>
        <v>-98.425086396416191</v>
      </c>
    </row>
    <row r="27" spans="1:5" ht="15" customHeight="1" x14ac:dyDescent="0.3">
      <c r="A27" s="17" t="s">
        <v>21</v>
      </c>
      <c r="B27" s="18">
        <f>[7]SCF!C23</f>
        <v>291372221</v>
      </c>
      <c r="C27" s="18">
        <v>160214469.08000001</v>
      </c>
      <c r="D27" s="18">
        <f t="shared" si="1"/>
        <v>-131157751.91999999</v>
      </c>
      <c r="E27" s="19">
        <f t="shared" si="3"/>
        <v>-45.013814793277767</v>
      </c>
    </row>
    <row r="28" spans="1:5" ht="15" customHeight="1" x14ac:dyDescent="0.3">
      <c r="A28" s="17" t="s">
        <v>22</v>
      </c>
      <c r="B28" s="18">
        <f>[7]SCF!C24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[7]SCF!C25</f>
        <v>37690057</v>
      </c>
      <c r="C29" s="15">
        <v>232183764.31999999</v>
      </c>
      <c r="D29" s="15">
        <f t="shared" si="1"/>
        <v>194493707.31999999</v>
      </c>
      <c r="E29" s="16">
        <f t="shared" si="0"/>
        <v>516.03452687800382</v>
      </c>
    </row>
    <row r="30" spans="1:5" ht="15" customHeight="1" x14ac:dyDescent="0.3">
      <c r="A30" s="17" t="s">
        <v>24</v>
      </c>
      <c r="B30" s="18">
        <f>[7]SCF!C26</f>
        <v>31800507</v>
      </c>
      <c r="C30" s="18">
        <v>19103813.759999998</v>
      </c>
      <c r="D30" s="18">
        <f t="shared" si="1"/>
        <v>-12696693.240000002</v>
      </c>
      <c r="E30" s="19">
        <f t="shared" ref="E30:E32" si="4">IFERROR(+D30/B30*100,0)</f>
        <v>-39.926071744705212</v>
      </c>
    </row>
    <row r="31" spans="1:5" ht="15" customHeight="1" x14ac:dyDescent="0.3">
      <c r="A31" s="17" t="s">
        <v>25</v>
      </c>
      <c r="B31" s="18">
        <f>[7]SCF!C27</f>
        <v>260396</v>
      </c>
      <c r="C31" s="18">
        <v>129056.44</v>
      </c>
      <c r="D31" s="18">
        <f t="shared" si="1"/>
        <v>-131339.56</v>
      </c>
      <c r="E31" s="19">
        <f t="shared" si="4"/>
        <v>-50.438393830934423</v>
      </c>
    </row>
    <row r="32" spans="1:5" x14ac:dyDescent="0.3">
      <c r="A32" s="17" t="s">
        <v>26</v>
      </c>
      <c r="B32" s="18">
        <f>[7]SCF!C28</f>
        <v>5629154</v>
      </c>
      <c r="C32" s="18">
        <v>212950894.12</v>
      </c>
      <c r="D32" s="18">
        <f t="shared" si="1"/>
        <v>207321740.12</v>
      </c>
      <c r="E32" s="19">
        <f t="shared" si="4"/>
        <v>3682.9999698000806</v>
      </c>
    </row>
    <row r="33" spans="1:5" x14ac:dyDescent="0.3">
      <c r="A33" s="14" t="s">
        <v>27</v>
      </c>
      <c r="B33" s="15">
        <f>[7]SCF!C29</f>
        <v>643645002</v>
      </c>
      <c r="C33" s="15">
        <v>0</v>
      </c>
      <c r="D33" s="15">
        <f t="shared" si="1"/>
        <v>-643645002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[7]SCF!C30</f>
        <v>250128035</v>
      </c>
      <c r="C34" s="18">
        <v>0</v>
      </c>
      <c r="D34" s="18">
        <f t="shared" si="1"/>
        <v>-250128035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[7]SCF!C31</f>
        <v>393516967</v>
      </c>
      <c r="C35" s="18">
        <v>0</v>
      </c>
      <c r="D35" s="18">
        <f t="shared" si="1"/>
        <v>-393516967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[7]SCF!C32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[7]SCF!C33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[7]SCF!C34</f>
        <v>45574378</v>
      </c>
      <c r="C38" s="18">
        <v>0</v>
      </c>
      <c r="D38" s="18">
        <f t="shared" si="1"/>
        <v>-45574378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[7]SCF!C35</f>
        <v>203133365</v>
      </c>
      <c r="C39" s="18">
        <v>0</v>
      </c>
      <c r="D39" s="18">
        <f t="shared" si="1"/>
        <v>-203133365</v>
      </c>
      <c r="E39" s="19">
        <f t="shared" si="5"/>
        <v>-100</v>
      </c>
    </row>
    <row r="40" spans="1:5" ht="15" customHeight="1" x14ac:dyDescent="0.3">
      <c r="A40" s="24" t="s">
        <v>34</v>
      </c>
      <c r="B40" s="18">
        <f>[7]SCF!C36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[7]SCF!C37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[7]SCF!C38</f>
        <v>5114669968</v>
      </c>
      <c r="C42" s="27">
        <v>1593617222.3199999</v>
      </c>
      <c r="D42" s="27">
        <f t="shared" si="1"/>
        <v>-3521052745.6800003</v>
      </c>
      <c r="E42" s="28">
        <f t="shared" si="0"/>
        <v>-68.842227704026129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[7]SCF!C41</f>
        <v>3455080127</v>
      </c>
      <c r="C45" s="18">
        <v>1227562105.1199999</v>
      </c>
      <c r="D45" s="18">
        <f>C45-B45</f>
        <v>-2227518021.8800001</v>
      </c>
      <c r="E45" s="19">
        <f>IFERROR(+D45/B45*100,0)</f>
        <v>-64.470806464743973</v>
      </c>
    </row>
    <row r="46" spans="1:5" ht="15" customHeight="1" x14ac:dyDescent="0.3">
      <c r="A46" s="14" t="s">
        <v>39</v>
      </c>
      <c r="B46" s="15">
        <f>[7]SCF!C42</f>
        <v>339023933</v>
      </c>
      <c r="C46" s="15">
        <v>130840467.26000004</v>
      </c>
      <c r="D46" s="15">
        <f t="shared" ref="D46:D61" si="6">+B46-C46</f>
        <v>208183465.73999995</v>
      </c>
      <c r="E46" s="16">
        <f t="shared" ref="E46" si="7">+D46/B46*100</f>
        <v>61.406716598972366</v>
      </c>
    </row>
    <row r="47" spans="1:5" ht="15" customHeight="1" x14ac:dyDescent="0.3">
      <c r="A47" s="17" t="s">
        <v>40</v>
      </c>
      <c r="B47" s="18">
        <f>[7]SCF!C43</f>
        <v>117004005</v>
      </c>
      <c r="C47" s="18">
        <v>40155294.829999998</v>
      </c>
      <c r="D47" s="18">
        <f t="shared" si="6"/>
        <v>76848710.170000002</v>
      </c>
      <c r="E47" s="19">
        <f t="shared" ref="E47:E61" si="8">IFERROR(+D47/B47*100,0)</f>
        <v>65.680409974000469</v>
      </c>
    </row>
    <row r="48" spans="1:5" ht="15" customHeight="1" x14ac:dyDescent="0.3">
      <c r="A48" s="17" t="s">
        <v>41</v>
      </c>
      <c r="B48" s="18">
        <f>[7]SCF!C44</f>
        <v>16809211</v>
      </c>
      <c r="C48" s="18">
        <v>3916601.4400000004</v>
      </c>
      <c r="D48" s="18">
        <f t="shared" si="6"/>
        <v>12892609.559999999</v>
      </c>
      <c r="E48" s="19">
        <f t="shared" si="8"/>
        <v>76.699671150537625</v>
      </c>
    </row>
    <row r="49" spans="1:5" ht="15" customHeight="1" x14ac:dyDescent="0.3">
      <c r="A49" s="17" t="s">
        <v>42</v>
      </c>
      <c r="B49" s="18">
        <f>[7]SCF!C45</f>
        <v>61098058</v>
      </c>
      <c r="C49" s="18">
        <v>44751606.340000004</v>
      </c>
      <c r="D49" s="18">
        <f t="shared" si="6"/>
        <v>16346451.659999996</v>
      </c>
      <c r="E49" s="19">
        <f t="shared" si="8"/>
        <v>26.754453734028662</v>
      </c>
    </row>
    <row r="50" spans="1:5" ht="15" customHeight="1" x14ac:dyDescent="0.3">
      <c r="A50" s="17" t="s">
        <v>43</v>
      </c>
      <c r="B50" s="18">
        <f>[7]SCF!C46</f>
        <v>3395385</v>
      </c>
      <c r="C50" s="18">
        <v>1030461.09</v>
      </c>
      <c r="D50" s="18">
        <f t="shared" si="6"/>
        <v>2364923.91</v>
      </c>
      <c r="E50" s="19">
        <f t="shared" si="8"/>
        <v>69.65112674998565</v>
      </c>
    </row>
    <row r="51" spans="1:5" ht="15" customHeight="1" x14ac:dyDescent="0.3">
      <c r="A51" s="17" t="s">
        <v>44</v>
      </c>
      <c r="B51" s="18">
        <f>[7]SCF!C47</f>
        <v>4557681</v>
      </c>
      <c r="C51" s="18">
        <v>3063308.84</v>
      </c>
      <c r="D51" s="18">
        <f t="shared" si="6"/>
        <v>1494372.1600000001</v>
      </c>
      <c r="E51" s="19">
        <f t="shared" si="8"/>
        <v>32.787993718735478</v>
      </c>
    </row>
    <row r="52" spans="1:5" x14ac:dyDescent="0.3">
      <c r="A52" s="17" t="s">
        <v>45</v>
      </c>
      <c r="B52" s="18">
        <f>[7]SCF!C48</f>
        <v>5206100</v>
      </c>
      <c r="C52" s="18">
        <v>960869.78</v>
      </c>
      <c r="D52" s="18">
        <f t="shared" si="6"/>
        <v>4245230.22</v>
      </c>
      <c r="E52" s="19">
        <f t="shared" si="8"/>
        <v>81.543386027928761</v>
      </c>
    </row>
    <row r="53" spans="1:5" ht="15" customHeight="1" x14ac:dyDescent="0.3">
      <c r="A53" s="17" t="s">
        <v>46</v>
      </c>
      <c r="B53" s="18">
        <f>[7]SCF!C49</f>
        <v>14392161</v>
      </c>
      <c r="C53" s="18">
        <v>7677502.5100000007</v>
      </c>
      <c r="D53" s="18">
        <f t="shared" si="6"/>
        <v>6714658.4899999993</v>
      </c>
      <c r="E53" s="19">
        <f t="shared" si="8"/>
        <v>46.654970646868108</v>
      </c>
    </row>
    <row r="54" spans="1:5" ht="15" customHeight="1" x14ac:dyDescent="0.3">
      <c r="A54" s="17" t="s">
        <v>47</v>
      </c>
      <c r="B54" s="18">
        <f>[7]SCF!C50</f>
        <v>11514000</v>
      </c>
      <c r="C54" s="18">
        <v>5669455.7999999998</v>
      </c>
      <c r="D54" s="18">
        <f t="shared" si="6"/>
        <v>5844544.2000000002</v>
      </c>
      <c r="E54" s="19">
        <f t="shared" si="8"/>
        <v>50.760328295987499</v>
      </c>
    </row>
    <row r="55" spans="1:5" ht="15" customHeight="1" x14ac:dyDescent="0.3">
      <c r="A55" s="17" t="s">
        <v>48</v>
      </c>
      <c r="B55" s="18">
        <f>[7]SCF!C51</f>
        <v>2844000</v>
      </c>
      <c r="C55" s="18">
        <v>900651</v>
      </c>
      <c r="D55" s="18">
        <f t="shared" si="6"/>
        <v>1943349</v>
      </c>
      <c r="E55" s="19">
        <f t="shared" si="8"/>
        <v>68.33154008438818</v>
      </c>
    </row>
    <row r="56" spans="1:5" ht="15" customHeight="1" x14ac:dyDescent="0.3">
      <c r="A56" s="17" t="s">
        <v>49</v>
      </c>
      <c r="B56" s="18">
        <f>[7]SCF!C52</f>
        <v>4186644</v>
      </c>
      <c r="C56" s="18">
        <v>1537635.98</v>
      </c>
      <c r="D56" s="18">
        <f t="shared" si="6"/>
        <v>2649008.02</v>
      </c>
      <c r="E56" s="19">
        <f t="shared" si="8"/>
        <v>63.272827114032147</v>
      </c>
    </row>
    <row r="57" spans="1:5" ht="15" customHeight="1" x14ac:dyDescent="0.3">
      <c r="A57" s="17" t="s">
        <v>50</v>
      </c>
      <c r="B57" s="18">
        <f>[7]SCF!C53</f>
        <v>48056000</v>
      </c>
      <c r="C57" s="18">
        <v>34073898.259999998</v>
      </c>
      <c r="D57" s="18">
        <f t="shared" si="6"/>
        <v>13982101.740000002</v>
      </c>
      <c r="E57" s="19">
        <f t="shared" si="8"/>
        <v>29.095433952055938</v>
      </c>
    </row>
    <row r="58" spans="1:5" ht="15" customHeight="1" x14ac:dyDescent="0.3">
      <c r="A58" s="17" t="s">
        <v>51</v>
      </c>
      <c r="B58" s="18">
        <f>[7]SCF!C54</f>
        <v>10290000</v>
      </c>
      <c r="C58" s="18">
        <v>2173039.5499999998</v>
      </c>
      <c r="D58" s="18">
        <f t="shared" si="6"/>
        <v>8116960.4500000002</v>
      </c>
      <c r="E58" s="19">
        <f t="shared" si="8"/>
        <v>78.882025753158416</v>
      </c>
    </row>
    <row r="59" spans="1:5" ht="15" customHeight="1" x14ac:dyDescent="0.3">
      <c r="A59" s="17" t="s">
        <v>52</v>
      </c>
      <c r="B59" s="18">
        <f>[7]SCF!C55</f>
        <v>27074000</v>
      </c>
      <c r="C59" s="18">
        <v>3968403.06</v>
      </c>
      <c r="D59" s="18">
        <f t="shared" si="6"/>
        <v>23105596.940000001</v>
      </c>
      <c r="E59" s="19">
        <f t="shared" si="8"/>
        <v>85.342383615276646</v>
      </c>
    </row>
    <row r="60" spans="1:5" ht="15" customHeight="1" x14ac:dyDescent="0.3">
      <c r="A60" s="17" t="s">
        <v>53</v>
      </c>
      <c r="B60" s="18">
        <f>[7]SCF!C56</f>
        <v>4627288</v>
      </c>
      <c r="C60" s="18">
        <v>1298688.05</v>
      </c>
      <c r="D60" s="18">
        <f t="shared" si="6"/>
        <v>3328599.95</v>
      </c>
      <c r="E60" s="19">
        <f t="shared" si="8"/>
        <v>71.934142633871076</v>
      </c>
    </row>
    <row r="61" spans="1:5" ht="15" customHeight="1" x14ac:dyDescent="0.3">
      <c r="A61" s="17" t="s">
        <v>54</v>
      </c>
      <c r="B61" s="18">
        <f>[7]SCF!C57</f>
        <v>7969400</v>
      </c>
      <c r="C61" s="18">
        <v>-20336949.27</v>
      </c>
      <c r="D61" s="18">
        <f t="shared" si="6"/>
        <v>28306349.27</v>
      </c>
      <c r="E61" s="19">
        <f t="shared" si="8"/>
        <v>355.1879598213165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[7]SCF!C60</f>
        <v>22356426</v>
      </c>
      <c r="C63" s="18">
        <v>0</v>
      </c>
      <c r="D63" s="18">
        <f t="shared" ref="D63:D67" si="9">C63-B63</f>
        <v>-22356426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[7]SCF!C61</f>
        <v>23663681</v>
      </c>
      <c r="C64" s="18">
        <v>0</v>
      </c>
      <c r="D64" s="18">
        <f t="shared" si="9"/>
        <v>-23663681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[7]SCF!C62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[7]SCF!C63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[7]SCF!C64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46020107</v>
      </c>
      <c r="C68" s="31">
        <v>0</v>
      </c>
      <c r="D68" s="31">
        <f t="shared" ref="D68" si="11">+C68-B68</f>
        <v>-46020107</v>
      </c>
      <c r="E68" s="32">
        <f t="shared" ref="E68" si="12">+D68/B68*100</f>
        <v>-100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[7]SCF!C67</f>
        <v>47000731</v>
      </c>
      <c r="C70" s="15">
        <v>22352733.120000001</v>
      </c>
      <c r="D70" s="15">
        <f t="shared" ref="D70:D82" si="13">+C70-B70</f>
        <v>-24647997.879999999</v>
      </c>
      <c r="E70" s="16">
        <f t="shared" ref="E70:E82" si="14">+D70/B70*100</f>
        <v>-52.441733044534985</v>
      </c>
    </row>
    <row r="71" spans="1:5" ht="15" customHeight="1" x14ac:dyDescent="0.3">
      <c r="A71" s="17" t="s">
        <v>14</v>
      </c>
      <c r="B71" s="18">
        <f>[7]SCF!C68</f>
        <v>46556835</v>
      </c>
      <c r="C71" s="18">
        <v>22129468.48</v>
      </c>
      <c r="D71" s="18">
        <f t="shared" si="13"/>
        <v>-24427366.52</v>
      </c>
      <c r="E71" s="19">
        <f t="shared" ref="E71:E81" si="15">IFERROR(+D71/B71*100,0)</f>
        <v>-52.467841768023959</v>
      </c>
    </row>
    <row r="72" spans="1:5" ht="15" customHeight="1" x14ac:dyDescent="0.3">
      <c r="A72" s="17" t="s">
        <v>15</v>
      </c>
      <c r="B72" s="18">
        <f>[7]SCF!C69</f>
        <v>443896</v>
      </c>
      <c r="C72" s="18">
        <v>178067.6</v>
      </c>
      <c r="D72" s="18">
        <f t="shared" si="13"/>
        <v>-265828.40000000002</v>
      </c>
      <c r="E72" s="19">
        <f t="shared" si="15"/>
        <v>-59.885288445942294</v>
      </c>
    </row>
    <row r="73" spans="1:5" ht="15" customHeight="1" x14ac:dyDescent="0.3">
      <c r="A73" s="17" t="s">
        <v>16</v>
      </c>
      <c r="B73" s="18">
        <f>[7]SCF!C70</f>
        <v>0</v>
      </c>
      <c r="C73" s="18">
        <v>1655.6499999999999</v>
      </c>
      <c r="D73" s="18">
        <f t="shared" si="13"/>
        <v>1655.6499999999999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[7]SCF!C71</f>
        <v>0</v>
      </c>
      <c r="C74" s="18">
        <v>38474.720000000008</v>
      </c>
      <c r="D74" s="18">
        <f t="shared" si="13"/>
        <v>38474.720000000008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[7]SCF!C72</f>
        <v>0</v>
      </c>
      <c r="C75" s="18">
        <v>5066.67</v>
      </c>
      <c r="D75" s="18">
        <f t="shared" si="13"/>
        <v>5066.67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[7]SCF!C73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[7]SCF!C74</f>
        <v>25329465</v>
      </c>
      <c r="C77" s="18">
        <v>833758.84999999986</v>
      </c>
      <c r="D77" s="18">
        <f t="shared" ref="D77:D81" si="16">C77-B77</f>
        <v>-24495706.149999999</v>
      </c>
      <c r="E77" s="19">
        <f t="shared" si="15"/>
        <v>-96.708344017530564</v>
      </c>
    </row>
    <row r="78" spans="1:5" x14ac:dyDescent="0.3">
      <c r="A78" s="24" t="s">
        <v>66</v>
      </c>
      <c r="B78" s="18">
        <f>[7]SCF!C75</f>
        <v>291372222</v>
      </c>
      <c r="C78" s="18">
        <v>137106153.22</v>
      </c>
      <c r="D78" s="18">
        <f t="shared" si="16"/>
        <v>-154266068.78</v>
      </c>
      <c r="E78" s="19">
        <f t="shared" si="15"/>
        <v>-52.944672529559114</v>
      </c>
    </row>
    <row r="79" spans="1:5" ht="15" customHeight="1" x14ac:dyDescent="0.3">
      <c r="A79" s="24" t="s">
        <v>67</v>
      </c>
      <c r="B79" s="18">
        <f>[7]SCF!C76</f>
        <v>17417</v>
      </c>
      <c r="C79" s="18">
        <v>0</v>
      </c>
      <c r="D79" s="18">
        <f t="shared" si="16"/>
        <v>-17417</v>
      </c>
      <c r="E79" s="19">
        <f t="shared" si="15"/>
        <v>-100</v>
      </c>
    </row>
    <row r="80" spans="1:5" x14ac:dyDescent="0.3">
      <c r="A80" s="24" t="s">
        <v>68</v>
      </c>
      <c r="B80" s="18">
        <f>[7]SCF!C77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[7]SCF!C78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363719835</v>
      </c>
      <c r="C82" s="31">
        <v>160292645.19</v>
      </c>
      <c r="D82" s="31">
        <f t="shared" si="13"/>
        <v>-203427189.81</v>
      </c>
      <c r="E82" s="32">
        <f t="shared" si="14"/>
        <v>-55.929638758909036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[7]SCF!C81</f>
        <v>45574378</v>
      </c>
      <c r="C84" s="18">
        <v>0</v>
      </c>
      <c r="D84" s="18">
        <f t="shared" ref="D84:D88" si="17">+C84-B84</f>
        <v>-45574378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[7]SCF!C82</f>
        <v>648932196</v>
      </c>
      <c r="C85" s="18">
        <v>36289717.260000005</v>
      </c>
      <c r="D85" s="18">
        <f t="shared" si="17"/>
        <v>-612642478.74000001</v>
      </c>
      <c r="E85" s="19">
        <f t="shared" si="18"/>
        <v>-94.407779813717241</v>
      </c>
    </row>
    <row r="86" spans="1:5" ht="15" customHeight="1" x14ac:dyDescent="0.3">
      <c r="A86" s="24" t="s">
        <v>74</v>
      </c>
      <c r="B86" s="18">
        <f>[7]SCF!C83</f>
        <v>283943391</v>
      </c>
      <c r="C86" s="18">
        <v>7713970.4800000004</v>
      </c>
      <c r="D86" s="18">
        <f t="shared" si="17"/>
        <v>-276229420.51999998</v>
      </c>
      <c r="E86" s="19">
        <f t="shared" si="18"/>
        <v>-97.283271692701589</v>
      </c>
    </row>
    <row r="87" spans="1:5" ht="15" customHeight="1" x14ac:dyDescent="0.3">
      <c r="A87" s="30" t="s">
        <v>75</v>
      </c>
      <c r="B87" s="33">
        <f>+B84+B85+B86</f>
        <v>978449965</v>
      </c>
      <c r="C87" s="31">
        <v>44003687.74000001</v>
      </c>
      <c r="D87" s="31">
        <f t="shared" si="17"/>
        <v>-934446277.25999999</v>
      </c>
      <c r="E87" s="32">
        <f>+D87/B87*100</f>
        <v>-95.502714567525175</v>
      </c>
    </row>
    <row r="88" spans="1:5" ht="18" customHeight="1" x14ac:dyDescent="0.3">
      <c r="A88" s="25" t="s">
        <v>76</v>
      </c>
      <c r="B88" s="27">
        <f>+B45+B46+B68+B82+B87</f>
        <v>5182293967</v>
      </c>
      <c r="C88" s="27">
        <v>1562698905.3099999</v>
      </c>
      <c r="D88" s="27">
        <f t="shared" si="17"/>
        <v>-3619595061.6900001</v>
      </c>
      <c r="E88" s="28">
        <f>+D88/B88*100</f>
        <v>-69.84542144345707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[7]SCF!C88</f>
        <v>0</v>
      </c>
      <c r="C91" s="18">
        <v>36081629.109999999</v>
      </c>
      <c r="D91" s="18">
        <f t="shared" ref="D91:D98" si="19">+C91-B91</f>
        <v>36081629.109999999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[7]SCF!C89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[7]SCF!C90</f>
        <v>32800000</v>
      </c>
      <c r="C93" s="18">
        <v>3600000</v>
      </c>
      <c r="D93" s="18">
        <f t="shared" si="19"/>
        <v>-29200000</v>
      </c>
      <c r="E93" s="19">
        <f t="shared" si="20"/>
        <v>-89.024390243902445</v>
      </c>
    </row>
    <row r="94" spans="1:5" ht="15" customHeight="1" x14ac:dyDescent="0.3">
      <c r="A94" s="24" t="s">
        <v>81</v>
      </c>
      <c r="B94" s="18">
        <f>[7]SCF!C91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[7]SCF!C92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[7]SCF!C93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[7]SCF!C94</f>
        <v>26543148</v>
      </c>
      <c r="C97" s="18">
        <v>36758115.07</v>
      </c>
      <c r="D97" s="18">
        <f t="shared" si="19"/>
        <v>10214967.07</v>
      </c>
      <c r="E97" s="19">
        <f t="shared" si="20"/>
        <v>38.484384256155302</v>
      </c>
    </row>
    <row r="98" spans="1:5" ht="15" customHeight="1" x14ac:dyDescent="0.3">
      <c r="A98" s="30" t="s">
        <v>85</v>
      </c>
      <c r="B98" s="33">
        <f>SUM(B91:B97)</f>
        <v>59343148</v>
      </c>
      <c r="C98" s="31">
        <v>76439744.180000007</v>
      </c>
      <c r="D98" s="31">
        <f t="shared" si="19"/>
        <v>17096596.180000007</v>
      </c>
      <c r="E98" s="32">
        <f t="shared" ref="E98" si="21">+D98/B98*100</f>
        <v>28.809722362554822</v>
      </c>
    </row>
    <row r="99" spans="1:5" ht="15" customHeight="1" x14ac:dyDescent="0.3">
      <c r="A99" s="34" t="s">
        <v>86</v>
      </c>
      <c r="B99" s="35">
        <f>+B42-B88-B98</f>
        <v>-126967147</v>
      </c>
      <c r="C99" s="36">
        <v>-45521427.170000017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[7]SCF!$C$97</f>
        <v>164375043</v>
      </c>
      <c r="C100" s="18">
        <v>248386839.47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37407896</v>
      </c>
      <c r="C101" s="36">
        <v>202865412.29999998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NORSAMELCO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+[8]SCF!$C$2</f>
        <v>NORSAMELCO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[8]SCF!C12</f>
        <v>2249927416</v>
      </c>
      <c r="C16" s="15">
        <v>827199218.49000001</v>
      </c>
      <c r="D16" s="15">
        <f>+C16-B16</f>
        <v>-1422728197.51</v>
      </c>
      <c r="E16" s="16">
        <f t="shared" ref="E16:E42" si="0">+D16/B16*100</f>
        <v>-63.234404247554622</v>
      </c>
    </row>
    <row r="17" spans="1:5" ht="15" customHeight="1" x14ac:dyDescent="0.3">
      <c r="A17" s="17" t="s">
        <v>11</v>
      </c>
      <c r="B17" s="18">
        <f>[8]SCF!C13</f>
        <v>1873801452</v>
      </c>
      <c r="C17" s="18">
        <v>706689736.08000004</v>
      </c>
      <c r="D17" s="18">
        <f t="shared" ref="D17:D42" si="1">+C17-B17</f>
        <v>-1167111715.9200001</v>
      </c>
      <c r="E17" s="19">
        <f t="shared" ref="E17:E18" si="2">IFERROR(+D17/B17*100,0)</f>
        <v>-62.285772842916984</v>
      </c>
    </row>
    <row r="18" spans="1:5" ht="15" customHeight="1" x14ac:dyDescent="0.3">
      <c r="A18" s="17" t="s">
        <v>12</v>
      </c>
      <c r="B18" s="18">
        <f>[8]SCF!C14</f>
        <v>54783601</v>
      </c>
      <c r="C18" s="18">
        <v>22253651.48</v>
      </c>
      <c r="D18" s="18">
        <f t="shared" si="1"/>
        <v>-32529949.52</v>
      </c>
      <c r="E18" s="19">
        <f t="shared" si="2"/>
        <v>-59.378991023244346</v>
      </c>
    </row>
    <row r="19" spans="1:5" ht="15" customHeight="1" x14ac:dyDescent="0.3">
      <c r="A19" s="20" t="s">
        <v>13</v>
      </c>
      <c r="B19" s="15">
        <f>[8]SCF!C15</f>
        <v>26588888</v>
      </c>
      <c r="C19" s="21">
        <v>12507802</v>
      </c>
      <c r="D19" s="21">
        <f t="shared" si="1"/>
        <v>-14081086</v>
      </c>
      <c r="E19" s="22">
        <f t="shared" si="0"/>
        <v>-52.958536663887557</v>
      </c>
    </row>
    <row r="20" spans="1:5" ht="15" customHeight="1" x14ac:dyDescent="0.3">
      <c r="A20" s="23" t="s">
        <v>14</v>
      </c>
      <c r="B20" s="18">
        <f>[8]SCF!C16</f>
        <v>21175717.120000001</v>
      </c>
      <c r="C20" s="18">
        <v>10027984.390000001</v>
      </c>
      <c r="D20" s="18">
        <f t="shared" si="1"/>
        <v>-11147732.73</v>
      </c>
      <c r="E20" s="19">
        <f t="shared" ref="E20:E28" si="3">IFERROR(+D20/B20*100,0)</f>
        <v>-52.64394431993621</v>
      </c>
    </row>
    <row r="21" spans="1:5" ht="15" customHeight="1" x14ac:dyDescent="0.3">
      <c r="A21" s="23" t="s">
        <v>15</v>
      </c>
      <c r="B21" s="18">
        <f>[8]SCF!C17</f>
        <v>206795.29</v>
      </c>
      <c r="C21" s="18">
        <v>94495.92</v>
      </c>
      <c r="D21" s="18">
        <f t="shared" si="1"/>
        <v>-112299.37000000001</v>
      </c>
      <c r="E21" s="19">
        <f t="shared" si="3"/>
        <v>-54.304607227756499</v>
      </c>
    </row>
    <row r="22" spans="1:5" ht="15" customHeight="1" x14ac:dyDescent="0.3">
      <c r="A22" s="23" t="s">
        <v>16</v>
      </c>
      <c r="B22" s="18">
        <f>[8]SCF!C18</f>
        <v>0</v>
      </c>
      <c r="C22" s="18">
        <v>155.75</v>
      </c>
      <c r="D22" s="18">
        <f t="shared" si="1"/>
        <v>155.75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[8]SCF!C19</f>
        <v>0</v>
      </c>
      <c r="C23" s="18">
        <v>7177.7999999999993</v>
      </c>
      <c r="D23" s="18">
        <f t="shared" si="1"/>
        <v>7177.7999999999993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[8]SCF!C20</f>
        <v>5206375.59</v>
      </c>
      <c r="C24" s="18">
        <v>2377988.1399999997</v>
      </c>
      <c r="D24" s="18">
        <f t="shared" si="1"/>
        <v>-2828387.45</v>
      </c>
      <c r="E24" s="19">
        <f t="shared" si="3"/>
        <v>-54.325459258693257</v>
      </c>
    </row>
    <row r="25" spans="1:5" ht="15" customHeight="1" x14ac:dyDescent="0.3">
      <c r="A25" s="23" t="s">
        <v>19</v>
      </c>
      <c r="B25" s="18">
        <f>[8]SCF!C21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[8]SCF!C22</f>
        <v>11702958</v>
      </c>
      <c r="C26" s="18">
        <v>58566.930000000008</v>
      </c>
      <c r="D26" s="18">
        <f t="shared" si="1"/>
        <v>-11644391.07</v>
      </c>
      <c r="E26" s="19">
        <f t="shared" si="3"/>
        <v>-99.499554471613067</v>
      </c>
    </row>
    <row r="27" spans="1:5" ht="15" customHeight="1" x14ac:dyDescent="0.3">
      <c r="A27" s="17" t="s">
        <v>21</v>
      </c>
      <c r="B27" s="18">
        <f>[8]SCF!C23</f>
        <v>277202247</v>
      </c>
      <c r="C27" s="18">
        <v>83760746.88000001</v>
      </c>
      <c r="D27" s="18">
        <f t="shared" si="1"/>
        <v>-193441500.12</v>
      </c>
      <c r="E27" s="19">
        <f t="shared" si="3"/>
        <v>-69.78352528289571</v>
      </c>
    </row>
    <row r="28" spans="1:5" ht="15" customHeight="1" x14ac:dyDescent="0.3">
      <c r="A28" s="17" t="s">
        <v>22</v>
      </c>
      <c r="B28" s="18">
        <f>[8]SCF!C24</f>
        <v>5848270</v>
      </c>
      <c r="C28" s="18">
        <v>1928715.12</v>
      </c>
      <c r="D28" s="18">
        <f t="shared" si="1"/>
        <v>-3919554.88</v>
      </c>
      <c r="E28" s="19">
        <f t="shared" si="3"/>
        <v>-67.02075793354274</v>
      </c>
    </row>
    <row r="29" spans="1:5" ht="15" customHeight="1" x14ac:dyDescent="0.3">
      <c r="A29" s="14" t="s">
        <v>23</v>
      </c>
      <c r="B29" s="15">
        <f>[8]SCF!C25</f>
        <v>54251301</v>
      </c>
      <c r="C29" s="15">
        <v>37702052.980000004</v>
      </c>
      <c r="D29" s="15">
        <f t="shared" si="1"/>
        <v>-16549248.019999996</v>
      </c>
      <c r="E29" s="16">
        <f t="shared" si="0"/>
        <v>-30.504794751373787</v>
      </c>
    </row>
    <row r="30" spans="1:5" ht="15" customHeight="1" x14ac:dyDescent="0.3">
      <c r="A30" s="17" t="s">
        <v>24</v>
      </c>
      <c r="B30" s="18">
        <f>[8]SCF!C26</f>
        <v>51555255</v>
      </c>
      <c r="C30" s="18">
        <v>30294397.740000002</v>
      </c>
      <c r="D30" s="18">
        <f t="shared" si="1"/>
        <v>-21260857.259999998</v>
      </c>
      <c r="E30" s="19">
        <f t="shared" ref="E30:E32" si="4">IFERROR(+D30/B30*100,0)</f>
        <v>-41.238972166852825</v>
      </c>
    </row>
    <row r="31" spans="1:5" ht="15" customHeight="1" x14ac:dyDescent="0.3">
      <c r="A31" s="17" t="s">
        <v>25</v>
      </c>
      <c r="B31" s="18">
        <f>[8]SCF!C27</f>
        <v>6896</v>
      </c>
      <c r="C31" s="18">
        <v>1328.2</v>
      </c>
      <c r="D31" s="18">
        <f t="shared" si="1"/>
        <v>-5567.8</v>
      </c>
      <c r="E31" s="19">
        <f t="shared" si="4"/>
        <v>-80.73955916473318</v>
      </c>
    </row>
    <row r="32" spans="1:5" x14ac:dyDescent="0.3">
      <c r="A32" s="17" t="s">
        <v>26</v>
      </c>
      <c r="B32" s="18">
        <f>[8]SCF!C28</f>
        <v>2689150</v>
      </c>
      <c r="C32" s="18">
        <v>7406327.04</v>
      </c>
      <c r="D32" s="18">
        <f t="shared" si="1"/>
        <v>4717177.04</v>
      </c>
      <c r="E32" s="19">
        <f t="shared" si="4"/>
        <v>175.41516984920887</v>
      </c>
    </row>
    <row r="33" spans="1:5" x14ac:dyDescent="0.3">
      <c r="A33" s="14" t="s">
        <v>27</v>
      </c>
      <c r="B33" s="15">
        <f>[8]SCF!C29</f>
        <v>283309544</v>
      </c>
      <c r="C33" s="15">
        <v>0</v>
      </c>
      <c r="D33" s="15">
        <f t="shared" si="1"/>
        <v>-283309544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[8]SCF!C30</f>
        <v>283309544</v>
      </c>
      <c r="C34" s="18">
        <v>0</v>
      </c>
      <c r="D34" s="18">
        <f t="shared" si="1"/>
        <v>-283309544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[8]SCF!C31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[8]SCF!C32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[8]SCF!C33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[8]SCF!C34</f>
        <v>28949421</v>
      </c>
      <c r="C38" s="18">
        <v>0</v>
      </c>
      <c r="D38" s="18">
        <f t="shared" si="1"/>
        <v>-28949421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[8]SCF!C35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[8]SCF!C36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[8]SCF!C37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[8]SCF!C38</f>
        <v>2616437682</v>
      </c>
      <c r="C42" s="27">
        <v>864901271.47000003</v>
      </c>
      <c r="D42" s="27">
        <f t="shared" si="1"/>
        <v>-1751536410.53</v>
      </c>
      <c r="E42" s="28">
        <f t="shared" si="0"/>
        <v>-66.943555452508576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[8]SCF!C41</f>
        <v>1671839959</v>
      </c>
      <c r="C45" s="18">
        <v>649900084.98000002</v>
      </c>
      <c r="D45" s="18">
        <f>C45-B45</f>
        <v>-1021939874.02</v>
      </c>
      <c r="E45" s="19">
        <f>IFERROR(+D45/B45*100,0)</f>
        <v>-61.126656802201715</v>
      </c>
    </row>
    <row r="46" spans="1:5" ht="15" customHeight="1" x14ac:dyDescent="0.3">
      <c r="A46" s="14" t="s">
        <v>39</v>
      </c>
      <c r="B46" s="15">
        <f>[8]SCF!C42</f>
        <v>160653025</v>
      </c>
      <c r="C46" s="15">
        <v>89195521.349999979</v>
      </c>
      <c r="D46" s="15">
        <f t="shared" ref="D46:D61" si="6">+B46-C46</f>
        <v>71457503.650000021</v>
      </c>
      <c r="E46" s="16">
        <f t="shared" ref="E46" si="7">+D46/B46*100</f>
        <v>44.479401274890421</v>
      </c>
    </row>
    <row r="47" spans="1:5" ht="15" customHeight="1" x14ac:dyDescent="0.3">
      <c r="A47" s="17" t="s">
        <v>40</v>
      </c>
      <c r="B47" s="18">
        <f>[8]SCF!C43</f>
        <v>71585387</v>
      </c>
      <c r="C47" s="18">
        <v>42551186.609999999</v>
      </c>
      <c r="D47" s="18">
        <f t="shared" si="6"/>
        <v>29034200.390000001</v>
      </c>
      <c r="E47" s="19">
        <f t="shared" ref="E47:E61" si="8">IFERROR(+D47/B47*100,0)</f>
        <v>40.558836945311199</v>
      </c>
    </row>
    <row r="48" spans="1:5" ht="15" customHeight="1" x14ac:dyDescent="0.3">
      <c r="A48" s="17" t="s">
        <v>41</v>
      </c>
      <c r="B48" s="18">
        <f>[8]SCF!C44</f>
        <v>8750447</v>
      </c>
      <c r="C48" s="18">
        <v>7658634.0599999996</v>
      </c>
      <c r="D48" s="18">
        <f t="shared" si="6"/>
        <v>1091812.9400000004</v>
      </c>
      <c r="E48" s="19">
        <f t="shared" si="8"/>
        <v>12.477224763489229</v>
      </c>
    </row>
    <row r="49" spans="1:5" ht="15" customHeight="1" x14ac:dyDescent="0.3">
      <c r="A49" s="17" t="s">
        <v>42</v>
      </c>
      <c r="B49" s="18">
        <f>[8]SCF!C45</f>
        <v>25725919</v>
      </c>
      <c r="C49" s="18">
        <v>16656361.399999999</v>
      </c>
      <c r="D49" s="18">
        <f t="shared" si="6"/>
        <v>9069557.6000000015</v>
      </c>
      <c r="E49" s="19">
        <f t="shared" si="8"/>
        <v>35.254552422403265</v>
      </c>
    </row>
    <row r="50" spans="1:5" ht="15" customHeight="1" x14ac:dyDescent="0.3">
      <c r="A50" s="17" t="s">
        <v>43</v>
      </c>
      <c r="B50" s="18">
        <f>[8]SCF!C46</f>
        <v>6540000</v>
      </c>
      <c r="C50" s="18">
        <v>1313492.56</v>
      </c>
      <c r="D50" s="18">
        <f t="shared" si="6"/>
        <v>5226507.4399999995</v>
      </c>
      <c r="E50" s="19">
        <f t="shared" si="8"/>
        <v>79.916015902140671</v>
      </c>
    </row>
    <row r="51" spans="1:5" ht="15" customHeight="1" x14ac:dyDescent="0.3">
      <c r="A51" s="17" t="s">
        <v>44</v>
      </c>
      <c r="B51" s="18">
        <f>[8]SCF!C47</f>
        <v>4752455</v>
      </c>
      <c r="C51" s="18">
        <v>1918200.7500000002</v>
      </c>
      <c r="D51" s="18">
        <f t="shared" si="6"/>
        <v>2834254.25</v>
      </c>
      <c r="E51" s="19">
        <f t="shared" si="8"/>
        <v>59.637687258480085</v>
      </c>
    </row>
    <row r="52" spans="1:5" x14ac:dyDescent="0.3">
      <c r="A52" s="17" t="s">
        <v>45</v>
      </c>
      <c r="B52" s="18">
        <f>[8]SCF!C48</f>
        <v>2011000</v>
      </c>
      <c r="C52" s="18">
        <v>2079258.05</v>
      </c>
      <c r="D52" s="18">
        <f t="shared" si="6"/>
        <v>-68258.050000000047</v>
      </c>
      <c r="E52" s="19">
        <f t="shared" si="8"/>
        <v>-3.39423421183491</v>
      </c>
    </row>
    <row r="53" spans="1:5" ht="15" customHeight="1" x14ac:dyDescent="0.3">
      <c r="A53" s="17" t="s">
        <v>46</v>
      </c>
      <c r="B53" s="18">
        <f>[8]SCF!C49</f>
        <v>8879814</v>
      </c>
      <c r="C53" s="18">
        <v>4618871.55</v>
      </c>
      <c r="D53" s="18">
        <f t="shared" si="6"/>
        <v>4260942.45</v>
      </c>
      <c r="E53" s="19">
        <f t="shared" si="8"/>
        <v>47.984591231302822</v>
      </c>
    </row>
    <row r="54" spans="1:5" ht="15" customHeight="1" x14ac:dyDescent="0.3">
      <c r="A54" s="17" t="s">
        <v>47</v>
      </c>
      <c r="B54" s="18">
        <f>[8]SCF!C50</f>
        <v>4621626</v>
      </c>
      <c r="C54" s="18">
        <v>950510.46</v>
      </c>
      <c r="D54" s="18">
        <f t="shared" si="6"/>
        <v>3671115.54</v>
      </c>
      <c r="E54" s="19">
        <f t="shared" si="8"/>
        <v>79.433418887638254</v>
      </c>
    </row>
    <row r="55" spans="1:5" ht="15" customHeight="1" x14ac:dyDescent="0.3">
      <c r="A55" s="17" t="s">
        <v>48</v>
      </c>
      <c r="B55" s="18">
        <f>[8]SCF!C51</f>
        <v>555600</v>
      </c>
      <c r="C55" s="18">
        <v>838200.47</v>
      </c>
      <c r="D55" s="18">
        <f t="shared" si="6"/>
        <v>-282600.46999999997</v>
      </c>
      <c r="E55" s="19">
        <f t="shared" si="8"/>
        <v>-50.864015478761694</v>
      </c>
    </row>
    <row r="56" spans="1:5" ht="15" customHeight="1" x14ac:dyDescent="0.3">
      <c r="A56" s="17" t="s">
        <v>49</v>
      </c>
      <c r="B56" s="18">
        <f>[8]SCF!C52</f>
        <v>2016000</v>
      </c>
      <c r="C56" s="18">
        <v>1034773.08</v>
      </c>
      <c r="D56" s="18">
        <f t="shared" si="6"/>
        <v>981226.92</v>
      </c>
      <c r="E56" s="19">
        <f t="shared" si="8"/>
        <v>48.671970238095241</v>
      </c>
    </row>
    <row r="57" spans="1:5" ht="15" customHeight="1" x14ac:dyDescent="0.3">
      <c r="A57" s="17" t="s">
        <v>50</v>
      </c>
      <c r="B57" s="18">
        <f>[8]SCF!C53</f>
        <v>7440000</v>
      </c>
      <c r="C57" s="18">
        <v>6303078.6900000004</v>
      </c>
      <c r="D57" s="18">
        <f t="shared" si="6"/>
        <v>1136921.3099999996</v>
      </c>
      <c r="E57" s="19">
        <f t="shared" si="8"/>
        <v>15.2812004032258</v>
      </c>
    </row>
    <row r="58" spans="1:5" ht="15" customHeight="1" x14ac:dyDescent="0.3">
      <c r="A58" s="17" t="s">
        <v>51</v>
      </c>
      <c r="B58" s="18">
        <f>[8]SCF!C54</f>
        <v>6023950</v>
      </c>
      <c r="C58" s="18">
        <v>19000</v>
      </c>
      <c r="D58" s="18">
        <f t="shared" si="6"/>
        <v>6004950</v>
      </c>
      <c r="E58" s="19">
        <f t="shared" si="8"/>
        <v>99.684592335593763</v>
      </c>
    </row>
    <row r="59" spans="1:5" ht="15" customHeight="1" x14ac:dyDescent="0.3">
      <c r="A59" s="17" t="s">
        <v>52</v>
      </c>
      <c r="B59" s="18">
        <f>[8]SCF!C55</f>
        <v>7290000</v>
      </c>
      <c r="C59" s="18">
        <v>954045.57000000007</v>
      </c>
      <c r="D59" s="18">
        <f t="shared" si="6"/>
        <v>6335954.4299999997</v>
      </c>
      <c r="E59" s="19">
        <f t="shared" si="8"/>
        <v>86.912955144032921</v>
      </c>
    </row>
    <row r="60" spans="1:5" ht="15" customHeight="1" x14ac:dyDescent="0.3">
      <c r="A60" s="17" t="s">
        <v>53</v>
      </c>
      <c r="B60" s="18">
        <f>[8]SCF!C56</f>
        <v>1402957</v>
      </c>
      <c r="C60" s="18">
        <v>530521.23</v>
      </c>
      <c r="D60" s="18">
        <f t="shared" si="6"/>
        <v>872435.77</v>
      </c>
      <c r="E60" s="19">
        <f t="shared" si="8"/>
        <v>62.185496062958457</v>
      </c>
    </row>
    <row r="61" spans="1:5" ht="15" customHeight="1" x14ac:dyDescent="0.3">
      <c r="A61" s="17" t="s">
        <v>54</v>
      </c>
      <c r="B61" s="18">
        <f>[8]SCF!C57</f>
        <v>3057870</v>
      </c>
      <c r="C61" s="18">
        <v>1769386.87</v>
      </c>
      <c r="D61" s="18">
        <f t="shared" si="6"/>
        <v>1288483.1299999999</v>
      </c>
      <c r="E61" s="19">
        <f t="shared" si="8"/>
        <v>42.136622223966356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[8]SCF!C60</f>
        <v>43962544</v>
      </c>
      <c r="C63" s="18">
        <v>19997466.420000002</v>
      </c>
      <c r="D63" s="18">
        <f t="shared" ref="D63:D67" si="9">C63-B63</f>
        <v>-23965077.579999998</v>
      </c>
      <c r="E63" s="19">
        <f t="shared" ref="E63:E67" si="10">IFERROR(+D63/B63*100,0)</f>
        <v>-54.512490405468796</v>
      </c>
    </row>
    <row r="64" spans="1:5" x14ac:dyDescent="0.3">
      <c r="A64" s="24" t="s">
        <v>57</v>
      </c>
      <c r="B64" s="18">
        <f>[8]SCF!C61</f>
        <v>81068067</v>
      </c>
      <c r="C64" s="18">
        <v>13415029.25</v>
      </c>
      <c r="D64" s="18">
        <f t="shared" si="9"/>
        <v>-67653037.75</v>
      </c>
      <c r="E64" s="19">
        <f t="shared" si="10"/>
        <v>-83.452141211162711</v>
      </c>
    </row>
    <row r="65" spans="1:5" ht="15" customHeight="1" x14ac:dyDescent="0.3">
      <c r="A65" s="24" t="s">
        <v>58</v>
      </c>
      <c r="B65" s="18">
        <f>[8]SCF!C62</f>
        <v>6401429</v>
      </c>
      <c r="C65" s="18">
        <v>3221606</v>
      </c>
      <c r="D65" s="18">
        <f t="shared" si="9"/>
        <v>-3179823</v>
      </c>
      <c r="E65" s="19">
        <f t="shared" si="10"/>
        <v>-49.673643181858303</v>
      </c>
    </row>
    <row r="66" spans="1:5" ht="15" customHeight="1" x14ac:dyDescent="0.3">
      <c r="A66" s="24" t="s">
        <v>59</v>
      </c>
      <c r="B66" s="18">
        <f>[8]SCF!C63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[8]SCF!C64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131432040</v>
      </c>
      <c r="C68" s="31">
        <v>36634101.670000002</v>
      </c>
      <c r="D68" s="31">
        <f t="shared" ref="D68" si="11">+C68-B68</f>
        <v>-94797938.329999998</v>
      </c>
      <c r="E68" s="32">
        <f t="shared" ref="E68" si="12">+D68/B68*100</f>
        <v>-72.126962596030623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[8]SCF!C67</f>
        <v>26588888</v>
      </c>
      <c r="C70" s="15">
        <v>12129102.530000001</v>
      </c>
      <c r="D70" s="15">
        <f t="shared" ref="D70:D82" si="13">+C70-B70</f>
        <v>-14459785.469999999</v>
      </c>
      <c r="E70" s="16">
        <f t="shared" ref="E70:E82" si="14">+D70/B70*100</f>
        <v>-54.382813865702083</v>
      </c>
    </row>
    <row r="71" spans="1:5" ht="15" customHeight="1" x14ac:dyDescent="0.3">
      <c r="A71" s="17" t="s">
        <v>14</v>
      </c>
      <c r="B71" s="18">
        <f>[8]SCF!C68</f>
        <v>21175717.120000001</v>
      </c>
      <c r="C71" s="18">
        <v>9700432.3300000019</v>
      </c>
      <c r="D71" s="18">
        <f t="shared" si="13"/>
        <v>-11475284.789999999</v>
      </c>
      <c r="E71" s="19">
        <f t="shared" ref="E71:E81" si="15">IFERROR(+D71/B71*100,0)</f>
        <v>-54.190772973453839</v>
      </c>
    </row>
    <row r="72" spans="1:5" ht="15" customHeight="1" x14ac:dyDescent="0.3">
      <c r="A72" s="17" t="s">
        <v>15</v>
      </c>
      <c r="B72" s="18">
        <f>[8]SCF!C69</f>
        <v>206795.29</v>
      </c>
      <c r="C72" s="18">
        <v>92563.09</v>
      </c>
      <c r="D72" s="18">
        <f t="shared" si="13"/>
        <v>-114232.20000000001</v>
      </c>
      <c r="E72" s="19">
        <f t="shared" si="15"/>
        <v>-55.239265845948424</v>
      </c>
    </row>
    <row r="73" spans="1:5" ht="15" customHeight="1" x14ac:dyDescent="0.3">
      <c r="A73" s="17" t="s">
        <v>16</v>
      </c>
      <c r="B73" s="18">
        <f>[8]SCF!C70</f>
        <v>0</v>
      </c>
      <c r="C73" s="18">
        <v>149.43</v>
      </c>
      <c r="D73" s="18">
        <f t="shared" si="13"/>
        <v>149.43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[8]SCF!C71</f>
        <v>0</v>
      </c>
      <c r="C74" s="18">
        <v>6587.3600000000006</v>
      </c>
      <c r="D74" s="18">
        <f t="shared" si="13"/>
        <v>6587.3600000000006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[8]SCF!C72</f>
        <v>5206375.59</v>
      </c>
      <c r="C75" s="18">
        <v>2329370.3199999998</v>
      </c>
      <c r="D75" s="18">
        <f t="shared" si="13"/>
        <v>-2877005.27</v>
      </c>
      <c r="E75" s="19">
        <f t="shared" si="15"/>
        <v>-55.259272410656038</v>
      </c>
    </row>
    <row r="76" spans="1:5" ht="15" customHeight="1" x14ac:dyDescent="0.3">
      <c r="A76" s="17" t="s">
        <v>19</v>
      </c>
      <c r="B76" s="18">
        <f>[8]SCF!C73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[8]SCF!C74</f>
        <v>11702958</v>
      </c>
      <c r="C77" s="18">
        <v>295134.09999999998</v>
      </c>
      <c r="D77" s="18">
        <f t="shared" ref="D77:D81" si="16">C77-B77</f>
        <v>-11407823.9</v>
      </c>
      <c r="E77" s="19">
        <f t="shared" si="15"/>
        <v>-97.478123906793485</v>
      </c>
    </row>
    <row r="78" spans="1:5" x14ac:dyDescent="0.3">
      <c r="A78" s="24" t="s">
        <v>66</v>
      </c>
      <c r="B78" s="18">
        <f>[8]SCF!C75</f>
        <v>227052651</v>
      </c>
      <c r="C78" s="18">
        <v>2243406.13</v>
      </c>
      <c r="D78" s="18">
        <f t="shared" si="16"/>
        <v>-224809244.87</v>
      </c>
      <c r="E78" s="19">
        <f t="shared" si="15"/>
        <v>-99.011944533517024</v>
      </c>
    </row>
    <row r="79" spans="1:5" ht="15" customHeight="1" x14ac:dyDescent="0.3">
      <c r="A79" s="24" t="s">
        <v>67</v>
      </c>
      <c r="B79" s="18">
        <f>[8]SCF!C76</f>
        <v>5848270</v>
      </c>
      <c r="C79" s="18">
        <v>3354403.55</v>
      </c>
      <c r="D79" s="18">
        <f t="shared" si="16"/>
        <v>-2493866.4500000002</v>
      </c>
      <c r="E79" s="19">
        <f t="shared" si="15"/>
        <v>-42.642806334180882</v>
      </c>
    </row>
    <row r="80" spans="1:5" x14ac:dyDescent="0.3">
      <c r="A80" s="24" t="s">
        <v>68</v>
      </c>
      <c r="B80" s="18">
        <f>[8]SCF!C77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[8]SCF!C78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271192767</v>
      </c>
      <c r="C82" s="31">
        <v>18022046.310000002</v>
      </c>
      <c r="D82" s="31">
        <f t="shared" si="13"/>
        <v>-253170720.69</v>
      </c>
      <c r="E82" s="32">
        <f t="shared" si="14"/>
        <v>-93.354525450894485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[8]SCF!C81</f>
        <v>28949421</v>
      </c>
      <c r="C84" s="18">
        <v>6366801.3499999996</v>
      </c>
      <c r="D84" s="18">
        <f t="shared" ref="D84:D88" si="17">+C84-B84</f>
        <v>-22582619.649999999</v>
      </c>
      <c r="E84" s="19">
        <f t="shared" ref="E84:E86" si="18">IFERROR(+D84/B84*100,0)</f>
        <v>-78.00715478903706</v>
      </c>
    </row>
    <row r="85" spans="1:5" ht="15" customHeight="1" x14ac:dyDescent="0.3">
      <c r="A85" s="24" t="s">
        <v>73</v>
      </c>
      <c r="B85" s="18">
        <f>[8]SCF!C82</f>
        <v>277662444</v>
      </c>
      <c r="C85" s="18">
        <v>15117943.34</v>
      </c>
      <c r="D85" s="18">
        <f t="shared" si="17"/>
        <v>-262544500.66</v>
      </c>
      <c r="E85" s="19">
        <f t="shared" si="18"/>
        <v>-94.555279741036927</v>
      </c>
    </row>
    <row r="86" spans="1:5" ht="15" customHeight="1" x14ac:dyDescent="0.3">
      <c r="A86" s="24" t="s">
        <v>74</v>
      </c>
      <c r="B86" s="18">
        <f>[8]SCF!C83</f>
        <v>33314807</v>
      </c>
      <c r="C86" s="18">
        <v>3463076.71</v>
      </c>
      <c r="D86" s="18">
        <f t="shared" si="17"/>
        <v>-29851730.289999999</v>
      </c>
      <c r="E86" s="19">
        <f t="shared" si="18"/>
        <v>-89.604992428741966</v>
      </c>
    </row>
    <row r="87" spans="1:5" ht="15" customHeight="1" x14ac:dyDescent="0.3">
      <c r="A87" s="30" t="s">
        <v>75</v>
      </c>
      <c r="B87" s="33">
        <f>+B84+B85+B86</f>
        <v>339926672</v>
      </c>
      <c r="C87" s="31">
        <v>24947821.399999999</v>
      </c>
      <c r="D87" s="31">
        <f t="shared" si="17"/>
        <v>-314978850.60000002</v>
      </c>
      <c r="E87" s="32">
        <f>+D87/B87*100</f>
        <v>-92.660822625886809</v>
      </c>
    </row>
    <row r="88" spans="1:5" ht="18" customHeight="1" x14ac:dyDescent="0.3">
      <c r="A88" s="25" t="s">
        <v>76</v>
      </c>
      <c r="B88" s="27">
        <f>+B45+B46+B68+B82+B87</f>
        <v>2575044463</v>
      </c>
      <c r="C88" s="27">
        <v>818699575.70999992</v>
      </c>
      <c r="D88" s="27">
        <f t="shared" si="17"/>
        <v>-1756344887.29</v>
      </c>
      <c r="E88" s="28">
        <f>+D88/B88*100</f>
        <v>-68.206390706116508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[8]SCF!C88</f>
        <v>0</v>
      </c>
      <c r="C91" s="18">
        <v>9878051.3599999994</v>
      </c>
      <c r="D91" s="18">
        <f t="shared" ref="D91:D98" si="19">+C91-B91</f>
        <v>9878051.3599999994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[8]SCF!C89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[8]SCF!C90</f>
        <v>27307781</v>
      </c>
      <c r="C93" s="18">
        <v>2083335</v>
      </c>
      <c r="D93" s="18">
        <f t="shared" si="19"/>
        <v>-25224446</v>
      </c>
      <c r="E93" s="19">
        <f t="shared" si="20"/>
        <v>-92.370910693915405</v>
      </c>
    </row>
    <row r="94" spans="1:5" ht="15" customHeight="1" x14ac:dyDescent="0.3">
      <c r="A94" s="24" t="s">
        <v>81</v>
      </c>
      <c r="B94" s="18">
        <f>[8]SCF!C91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[8]SCF!C92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[8]SCF!C93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[8]SCF!C94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27307781</v>
      </c>
      <c r="C98" s="31">
        <v>11961386.359999999</v>
      </c>
      <c r="D98" s="31">
        <f t="shared" si="19"/>
        <v>-15346394.640000001</v>
      </c>
      <c r="E98" s="32">
        <f t="shared" ref="E98" si="21">+D98/B98*100</f>
        <v>-56.197882354483511</v>
      </c>
    </row>
    <row r="99" spans="1:5" ht="15" customHeight="1" x14ac:dyDescent="0.3">
      <c r="A99" s="34" t="s">
        <v>86</v>
      </c>
      <c r="B99" s="35">
        <f>+B42-B88-B98</f>
        <v>14085438</v>
      </c>
      <c r="C99" s="36">
        <v>34240309.40000011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[8]SCF!$C$97</f>
        <v>139922931</v>
      </c>
      <c r="C100" s="18">
        <v>117505208.53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154008369</v>
      </c>
      <c r="C101" s="36">
        <v>151745517.93000013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SAMELCO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+[9]SCF!$C$2</f>
        <v>SAMELCO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[9]SCF!C12</f>
        <v>1572277053</v>
      </c>
      <c r="C16" s="15">
        <v>623296728.0200001</v>
      </c>
      <c r="D16" s="15">
        <f>+C16-B16</f>
        <v>-948980324.9799999</v>
      </c>
      <c r="E16" s="16">
        <f t="shared" ref="E16:E42" si="0">+D16/B16*100</f>
        <v>-60.357067678962039</v>
      </c>
    </row>
    <row r="17" spans="1:5" ht="15" customHeight="1" x14ac:dyDescent="0.3">
      <c r="A17" s="17" t="s">
        <v>11</v>
      </c>
      <c r="B17" s="18">
        <f>[9]SCF!C13</f>
        <v>1352403487</v>
      </c>
      <c r="C17" s="18">
        <v>536039171.20000005</v>
      </c>
      <c r="D17" s="18">
        <f t="shared" ref="D17:D42" si="1">+C17-B17</f>
        <v>-816364315.79999995</v>
      </c>
      <c r="E17" s="19">
        <f t="shared" ref="E17:E18" si="2">IFERROR(+D17/B17*100,0)</f>
        <v>-60.363961173371329</v>
      </c>
    </row>
    <row r="18" spans="1:5" ht="15" customHeight="1" x14ac:dyDescent="0.3">
      <c r="A18" s="17" t="s">
        <v>12</v>
      </c>
      <c r="B18" s="18">
        <f>[9]SCF!C14</f>
        <v>41945904</v>
      </c>
      <c r="C18" s="18">
        <v>18296873.359999999</v>
      </c>
      <c r="D18" s="18">
        <f t="shared" si="1"/>
        <v>-23649030.640000001</v>
      </c>
      <c r="E18" s="19">
        <f t="shared" si="2"/>
        <v>-56.379833034472213</v>
      </c>
    </row>
    <row r="19" spans="1:5" ht="15" customHeight="1" x14ac:dyDescent="0.3">
      <c r="A19" s="20" t="s">
        <v>13</v>
      </c>
      <c r="B19" s="15">
        <f>[9]SCF!C15</f>
        <v>20836764</v>
      </c>
      <c r="C19" s="21">
        <v>10576205.240000002</v>
      </c>
      <c r="D19" s="21">
        <f t="shared" si="1"/>
        <v>-10260558.759999998</v>
      </c>
      <c r="E19" s="22">
        <f t="shared" si="0"/>
        <v>-49.24257317499012</v>
      </c>
    </row>
    <row r="20" spans="1:5" ht="15" customHeight="1" x14ac:dyDescent="0.3">
      <c r="A20" s="23" t="s">
        <v>14</v>
      </c>
      <c r="B20" s="18">
        <f>[9]SCF!C16</f>
        <v>16675022.529999999</v>
      </c>
      <c r="C20" s="18">
        <v>8530896.8300000001</v>
      </c>
      <c r="D20" s="18">
        <f t="shared" si="1"/>
        <v>-8144125.6999999993</v>
      </c>
      <c r="E20" s="19">
        <f t="shared" ref="E20:E28" si="3">IFERROR(+D20/B20*100,0)</f>
        <v>-48.840268043703801</v>
      </c>
    </row>
    <row r="21" spans="1:5" ht="15" customHeight="1" x14ac:dyDescent="0.3">
      <c r="A21" s="23" t="s">
        <v>15</v>
      </c>
      <c r="B21" s="18">
        <f>[9]SCF!C17</f>
        <v>158987.88</v>
      </c>
      <c r="C21" s="18">
        <v>77696.72</v>
      </c>
      <c r="D21" s="18">
        <f t="shared" si="1"/>
        <v>-81291.16</v>
      </c>
      <c r="E21" s="19">
        <f t="shared" si="3"/>
        <v>-51.130413211371838</v>
      </c>
    </row>
    <row r="22" spans="1:5" ht="15" customHeight="1" x14ac:dyDescent="0.3">
      <c r="A22" s="23" t="s">
        <v>16</v>
      </c>
      <c r="B22" s="18">
        <f>[9]SCF!C18</f>
        <v>0</v>
      </c>
      <c r="C22" s="18">
        <v>566.15</v>
      </c>
      <c r="D22" s="18">
        <f t="shared" si="1"/>
        <v>566.15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[9]SCF!C19</f>
        <v>0</v>
      </c>
      <c r="C23" s="18">
        <v>11833.720000000001</v>
      </c>
      <c r="D23" s="18">
        <f t="shared" si="1"/>
        <v>11833.720000000001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[9]SCF!C20</f>
        <v>4002753.59</v>
      </c>
      <c r="C24" s="18">
        <v>1955211.82</v>
      </c>
      <c r="D24" s="18">
        <f t="shared" si="1"/>
        <v>-2047541.7699999998</v>
      </c>
      <c r="E24" s="19">
        <f t="shared" si="3"/>
        <v>-51.153330425218599</v>
      </c>
    </row>
    <row r="25" spans="1:5" ht="15" customHeight="1" x14ac:dyDescent="0.3">
      <c r="A25" s="23" t="s">
        <v>19</v>
      </c>
      <c r="B25" s="18">
        <f>[9]SCF!C21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[9]SCF!C22</f>
        <v>9007240</v>
      </c>
      <c r="C26" s="18">
        <v>113886.84000000001</v>
      </c>
      <c r="D26" s="18">
        <f t="shared" si="1"/>
        <v>-8893353.1600000001</v>
      </c>
      <c r="E26" s="19">
        <f t="shared" si="3"/>
        <v>-98.735607799947601</v>
      </c>
    </row>
    <row r="27" spans="1:5" ht="15" customHeight="1" x14ac:dyDescent="0.3">
      <c r="A27" s="17" t="s">
        <v>21</v>
      </c>
      <c r="B27" s="18">
        <f>[9]SCF!C23</f>
        <v>148083658</v>
      </c>
      <c r="C27" s="18">
        <v>58270057.419999994</v>
      </c>
      <c r="D27" s="18">
        <f t="shared" si="1"/>
        <v>-89813600.580000013</v>
      </c>
      <c r="E27" s="19">
        <f t="shared" si="3"/>
        <v>-60.650582105420447</v>
      </c>
    </row>
    <row r="28" spans="1:5" ht="15" customHeight="1" x14ac:dyDescent="0.3">
      <c r="A28" s="17" t="s">
        <v>22</v>
      </c>
      <c r="B28" s="18">
        <f>[9]SCF!C24</f>
        <v>0</v>
      </c>
      <c r="C28" s="18">
        <v>533.95999999999992</v>
      </c>
      <c r="D28" s="18">
        <f t="shared" si="1"/>
        <v>533.95999999999992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[9]SCF!C25</f>
        <v>16000000</v>
      </c>
      <c r="C29" s="15">
        <v>88248856.760000005</v>
      </c>
      <c r="D29" s="15">
        <f t="shared" si="1"/>
        <v>72248856.760000005</v>
      </c>
      <c r="E29" s="16">
        <f t="shared" si="0"/>
        <v>451.55535475000005</v>
      </c>
    </row>
    <row r="30" spans="1:5" ht="15" customHeight="1" x14ac:dyDescent="0.3">
      <c r="A30" s="17" t="s">
        <v>24</v>
      </c>
      <c r="B30" s="18">
        <f>[9]SCF!C26</f>
        <v>16000000</v>
      </c>
      <c r="C30" s="18">
        <v>7107015.8900000006</v>
      </c>
      <c r="D30" s="18">
        <f t="shared" si="1"/>
        <v>-8892984.1099999994</v>
      </c>
      <c r="E30" s="19">
        <f t="shared" ref="E30:E32" si="4">IFERROR(+D30/B30*100,0)</f>
        <v>-55.581150687499992</v>
      </c>
    </row>
    <row r="31" spans="1:5" ht="15" customHeight="1" x14ac:dyDescent="0.3">
      <c r="A31" s="17" t="s">
        <v>25</v>
      </c>
      <c r="B31" s="18">
        <f>[9]SCF!C27</f>
        <v>0</v>
      </c>
      <c r="C31" s="18">
        <v>813119.15</v>
      </c>
      <c r="D31" s="18">
        <f t="shared" si="1"/>
        <v>813119.15</v>
      </c>
      <c r="E31" s="19">
        <f t="shared" si="4"/>
        <v>0</v>
      </c>
    </row>
    <row r="32" spans="1:5" x14ac:dyDescent="0.3">
      <c r="A32" s="17" t="s">
        <v>26</v>
      </c>
      <c r="B32" s="18">
        <f>[9]SCF!C28</f>
        <v>0</v>
      </c>
      <c r="C32" s="18">
        <v>80328721.719999999</v>
      </c>
      <c r="D32" s="18">
        <f t="shared" si="1"/>
        <v>80328721.719999999</v>
      </c>
      <c r="E32" s="19">
        <f t="shared" si="4"/>
        <v>0</v>
      </c>
    </row>
    <row r="33" spans="1:5" x14ac:dyDescent="0.3">
      <c r="A33" s="14" t="s">
        <v>27</v>
      </c>
      <c r="B33" s="15">
        <f>[9]SCF!C29</f>
        <v>61925223</v>
      </c>
      <c r="C33" s="15">
        <v>0</v>
      </c>
      <c r="D33" s="15">
        <f t="shared" si="1"/>
        <v>-61925223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[9]SCF!C30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[9]SCF!C31</f>
        <v>61925223</v>
      </c>
      <c r="C35" s="18">
        <v>0</v>
      </c>
      <c r="D35" s="18">
        <f t="shared" si="1"/>
        <v>-61925223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[9]SCF!C32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[9]SCF!C33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[9]SCF!C34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[9]SCF!C35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[9]SCF!C36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[9]SCF!C37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[9]SCF!C38</f>
        <v>1650202276</v>
      </c>
      <c r="C42" s="27">
        <v>711545584.78000009</v>
      </c>
      <c r="D42" s="27">
        <f t="shared" si="1"/>
        <v>-938656691.21999991</v>
      </c>
      <c r="E42" s="28">
        <f t="shared" si="0"/>
        <v>-56.881311150245914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[9]SCF!C41</f>
        <v>1130639863</v>
      </c>
      <c r="C45" s="18">
        <v>488848378.95999998</v>
      </c>
      <c r="D45" s="18">
        <f>C45-B45</f>
        <v>-641791484.03999996</v>
      </c>
      <c r="E45" s="19">
        <f>IFERROR(+D45/B45*100,0)</f>
        <v>-56.763564158890787</v>
      </c>
    </row>
    <row r="46" spans="1:5" ht="15" customHeight="1" x14ac:dyDescent="0.3">
      <c r="A46" s="14" t="s">
        <v>39</v>
      </c>
      <c r="B46" s="15">
        <f>[9]SCF!C42</f>
        <v>120772854</v>
      </c>
      <c r="C46" s="15">
        <v>81822857.419999987</v>
      </c>
      <c r="D46" s="15">
        <f t="shared" ref="D46:D61" si="6">+B46-C46</f>
        <v>38949996.580000013</v>
      </c>
      <c r="E46" s="16">
        <f t="shared" ref="E46" si="7">+D46/B46*100</f>
        <v>32.250621965098226</v>
      </c>
    </row>
    <row r="47" spans="1:5" ht="15" customHeight="1" x14ac:dyDescent="0.3">
      <c r="A47" s="17" t="s">
        <v>40</v>
      </c>
      <c r="B47" s="18">
        <f>[9]SCF!C43</f>
        <v>50087791</v>
      </c>
      <c r="C47" s="18">
        <v>30327920.32</v>
      </c>
      <c r="D47" s="18">
        <f t="shared" si="6"/>
        <v>19759870.68</v>
      </c>
      <c r="E47" s="19">
        <f t="shared" ref="E47:E61" si="8">IFERROR(+D47/B47*100,0)</f>
        <v>39.450473429742587</v>
      </c>
    </row>
    <row r="48" spans="1:5" ht="15" customHeight="1" x14ac:dyDescent="0.3">
      <c r="A48" s="17" t="s">
        <v>41</v>
      </c>
      <c r="B48" s="18">
        <f>[9]SCF!C44</f>
        <v>4265456</v>
      </c>
      <c r="C48" s="18">
        <v>2218053.38</v>
      </c>
      <c r="D48" s="18">
        <f t="shared" si="6"/>
        <v>2047402.62</v>
      </c>
      <c r="E48" s="19">
        <f t="shared" si="8"/>
        <v>47.999618798083958</v>
      </c>
    </row>
    <row r="49" spans="1:5" ht="15" customHeight="1" x14ac:dyDescent="0.3">
      <c r="A49" s="17" t="s">
        <v>42</v>
      </c>
      <c r="B49" s="18">
        <f>[9]SCF!C45</f>
        <v>15560907</v>
      </c>
      <c r="C49" s="18">
        <v>14993284.879999999</v>
      </c>
      <c r="D49" s="18">
        <f t="shared" si="6"/>
        <v>567622.12000000104</v>
      </c>
      <c r="E49" s="19">
        <f t="shared" si="8"/>
        <v>3.6477444406036299</v>
      </c>
    </row>
    <row r="50" spans="1:5" ht="15" customHeight="1" x14ac:dyDescent="0.3">
      <c r="A50" s="17" t="s">
        <v>43</v>
      </c>
      <c r="B50" s="18">
        <f>[9]SCF!C46</f>
        <v>2000000</v>
      </c>
      <c r="C50" s="18">
        <v>535247.51</v>
      </c>
      <c r="D50" s="18">
        <f t="shared" si="6"/>
        <v>1464752.49</v>
      </c>
      <c r="E50" s="19">
        <f t="shared" si="8"/>
        <v>73.237624499999995</v>
      </c>
    </row>
    <row r="51" spans="1:5" ht="15" customHeight="1" x14ac:dyDescent="0.3">
      <c r="A51" s="17" t="s">
        <v>44</v>
      </c>
      <c r="B51" s="18">
        <f>[9]SCF!C47</f>
        <v>6000000</v>
      </c>
      <c r="C51" s="18">
        <v>2396411.88</v>
      </c>
      <c r="D51" s="18">
        <f t="shared" si="6"/>
        <v>3603588.12</v>
      </c>
      <c r="E51" s="19">
        <f t="shared" si="8"/>
        <v>60.059802000000005</v>
      </c>
    </row>
    <row r="52" spans="1:5" x14ac:dyDescent="0.3">
      <c r="A52" s="17" t="s">
        <v>45</v>
      </c>
      <c r="B52" s="18">
        <f>[9]SCF!C48</f>
        <v>2000000</v>
      </c>
      <c r="C52" s="18">
        <v>1150012.8700000001</v>
      </c>
      <c r="D52" s="18">
        <f t="shared" si="6"/>
        <v>849987.12999999989</v>
      </c>
      <c r="E52" s="19">
        <f t="shared" si="8"/>
        <v>42.499356499999998</v>
      </c>
    </row>
    <row r="53" spans="1:5" ht="15" customHeight="1" x14ac:dyDescent="0.3">
      <c r="A53" s="17" t="s">
        <v>46</v>
      </c>
      <c r="B53" s="18">
        <f>[9]SCF!C49</f>
        <v>11000000</v>
      </c>
      <c r="C53" s="18">
        <v>5034054.76</v>
      </c>
      <c r="D53" s="18">
        <f t="shared" si="6"/>
        <v>5965945.2400000002</v>
      </c>
      <c r="E53" s="19">
        <f t="shared" si="8"/>
        <v>54.235865818181814</v>
      </c>
    </row>
    <row r="54" spans="1:5" ht="15" customHeight="1" x14ac:dyDescent="0.3">
      <c r="A54" s="17" t="s">
        <v>47</v>
      </c>
      <c r="B54" s="18">
        <f>[9]SCF!C50</f>
        <v>3000000</v>
      </c>
      <c r="C54" s="18">
        <v>3422.87</v>
      </c>
      <c r="D54" s="18">
        <f t="shared" si="6"/>
        <v>2996577.13</v>
      </c>
      <c r="E54" s="19">
        <f t="shared" si="8"/>
        <v>99.885904333333329</v>
      </c>
    </row>
    <row r="55" spans="1:5" ht="15" customHeight="1" x14ac:dyDescent="0.3">
      <c r="A55" s="17" t="s">
        <v>48</v>
      </c>
      <c r="B55" s="18">
        <f>[9]SCF!C51</f>
        <v>1678800</v>
      </c>
      <c r="C55" s="18">
        <v>655200</v>
      </c>
      <c r="D55" s="18">
        <f t="shared" si="6"/>
        <v>1023600</v>
      </c>
      <c r="E55" s="19">
        <f t="shared" si="8"/>
        <v>60.972122944960681</v>
      </c>
    </row>
    <row r="56" spans="1:5" ht="15" customHeight="1" x14ac:dyDescent="0.3">
      <c r="A56" s="17" t="s">
        <v>49</v>
      </c>
      <c r="B56" s="18">
        <f>[9]SCF!C52</f>
        <v>1424400</v>
      </c>
      <c r="C56" s="18">
        <v>3445397.29</v>
      </c>
      <c r="D56" s="18">
        <f t="shared" si="6"/>
        <v>-2020997.29</v>
      </c>
      <c r="E56" s="19">
        <f t="shared" si="8"/>
        <v>-141.88411190676777</v>
      </c>
    </row>
    <row r="57" spans="1:5" ht="15" customHeight="1" x14ac:dyDescent="0.3">
      <c r="A57" s="17" t="s">
        <v>50</v>
      </c>
      <c r="B57" s="18">
        <f>[9]SCF!C53</f>
        <v>3660000</v>
      </c>
      <c r="C57" s="18">
        <v>2139946.7799999998</v>
      </c>
      <c r="D57" s="18">
        <f t="shared" si="6"/>
        <v>1520053.2200000002</v>
      </c>
      <c r="E57" s="19">
        <f t="shared" si="8"/>
        <v>41.531508743169404</v>
      </c>
    </row>
    <row r="58" spans="1:5" ht="15" customHeight="1" x14ac:dyDescent="0.3">
      <c r="A58" s="17" t="s">
        <v>51</v>
      </c>
      <c r="B58" s="18">
        <f>[9]SCF!C54</f>
        <v>2000000</v>
      </c>
      <c r="C58" s="18">
        <v>220669.28</v>
      </c>
      <c r="D58" s="18">
        <f t="shared" si="6"/>
        <v>1779330.72</v>
      </c>
      <c r="E58" s="19">
        <f t="shared" si="8"/>
        <v>88.966535999999991</v>
      </c>
    </row>
    <row r="59" spans="1:5" ht="15" customHeight="1" x14ac:dyDescent="0.3">
      <c r="A59" s="17" t="s">
        <v>52</v>
      </c>
      <c r="B59" s="18">
        <f>[9]SCF!C55</f>
        <v>1528000</v>
      </c>
      <c r="C59" s="18">
        <v>2003942.7600000002</v>
      </c>
      <c r="D59" s="18">
        <f t="shared" si="6"/>
        <v>-475942.76000000024</v>
      </c>
      <c r="E59" s="19">
        <f t="shared" si="8"/>
        <v>-31.148086387434571</v>
      </c>
    </row>
    <row r="60" spans="1:5" ht="15" customHeight="1" x14ac:dyDescent="0.3">
      <c r="A60" s="17" t="s">
        <v>53</v>
      </c>
      <c r="B60" s="18">
        <f>[9]SCF!C56</f>
        <v>9745500</v>
      </c>
      <c r="C60" s="18">
        <v>16560</v>
      </c>
      <c r="D60" s="18">
        <f t="shared" si="6"/>
        <v>9728940</v>
      </c>
      <c r="E60" s="19">
        <f t="shared" si="8"/>
        <v>99.830075419424347</v>
      </c>
    </row>
    <row r="61" spans="1:5" ht="15" customHeight="1" x14ac:dyDescent="0.3">
      <c r="A61" s="17" t="s">
        <v>54</v>
      </c>
      <c r="B61" s="18">
        <f>[9]SCF!C57</f>
        <v>6822000</v>
      </c>
      <c r="C61" s="18">
        <v>16682732.84</v>
      </c>
      <c r="D61" s="18">
        <f t="shared" si="6"/>
        <v>-9860732.8399999999</v>
      </c>
      <c r="E61" s="19">
        <f t="shared" si="8"/>
        <v>-144.54313749633539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[9]SCF!C60</f>
        <v>9616900</v>
      </c>
      <c r="C63" s="18">
        <v>4653914</v>
      </c>
      <c r="D63" s="18">
        <f t="shared" ref="D63:D67" si="9">C63-B63</f>
        <v>-4962986</v>
      </c>
      <c r="E63" s="19">
        <f t="shared" ref="E63:E67" si="10">IFERROR(+D63/B63*100,0)</f>
        <v>-51.606921149226878</v>
      </c>
    </row>
    <row r="64" spans="1:5" x14ac:dyDescent="0.3">
      <c r="A64" s="24" t="s">
        <v>57</v>
      </c>
      <c r="B64" s="18">
        <f>[9]SCF!C61</f>
        <v>3946540</v>
      </c>
      <c r="C64" s="18">
        <v>16877553.030000001</v>
      </c>
      <c r="D64" s="18">
        <f t="shared" si="9"/>
        <v>12931013.030000001</v>
      </c>
      <c r="E64" s="19">
        <f t="shared" si="10"/>
        <v>327.65442716911525</v>
      </c>
    </row>
    <row r="65" spans="1:5" ht="15" customHeight="1" x14ac:dyDescent="0.3">
      <c r="A65" s="24" t="s">
        <v>58</v>
      </c>
      <c r="B65" s="18">
        <f>[9]SCF!C62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[9]SCF!C63</f>
        <v>33415692</v>
      </c>
      <c r="C66" s="18">
        <v>0</v>
      </c>
      <c r="D66" s="18">
        <f t="shared" si="9"/>
        <v>-33415692</v>
      </c>
      <c r="E66" s="19">
        <f t="shared" si="10"/>
        <v>-100</v>
      </c>
    </row>
    <row r="67" spans="1:5" ht="15" customHeight="1" x14ac:dyDescent="0.3">
      <c r="A67" s="24" t="s">
        <v>60</v>
      </c>
      <c r="B67" s="18">
        <f>[9]SCF!C64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46979132</v>
      </c>
      <c r="C68" s="31">
        <v>21531467.030000001</v>
      </c>
      <c r="D68" s="31">
        <f t="shared" ref="D68" si="11">+C68-B68</f>
        <v>-25447664.969999999</v>
      </c>
      <c r="E68" s="32">
        <f t="shared" ref="E68" si="12">+D68/B68*100</f>
        <v>-54.168018621544554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[9]SCF!C67</f>
        <v>20836764</v>
      </c>
      <c r="C70" s="15">
        <v>10219455.35</v>
      </c>
      <c r="D70" s="15">
        <f t="shared" ref="D70:D82" si="13">+C70-B70</f>
        <v>-10617308.65</v>
      </c>
      <c r="E70" s="16">
        <f t="shared" ref="E70:E82" si="14">+D70/B70*100</f>
        <v>-50.954690709171544</v>
      </c>
    </row>
    <row r="71" spans="1:5" ht="15" customHeight="1" x14ac:dyDescent="0.3">
      <c r="A71" s="17" t="s">
        <v>14</v>
      </c>
      <c r="B71" s="18">
        <f>[9]SCF!C68</f>
        <v>16675022.529999999</v>
      </c>
      <c r="C71" s="18">
        <v>8185732.2199999997</v>
      </c>
      <c r="D71" s="18">
        <f t="shared" si="13"/>
        <v>-8489290.3099999987</v>
      </c>
      <c r="E71" s="19">
        <f t="shared" ref="E71:E81" si="15">IFERROR(+D71/B71*100,0)</f>
        <v>-50.910217930602094</v>
      </c>
    </row>
    <row r="72" spans="1:5" ht="15" customHeight="1" x14ac:dyDescent="0.3">
      <c r="A72" s="17" t="s">
        <v>15</v>
      </c>
      <c r="B72" s="18">
        <f>[9]SCF!C69</f>
        <v>158987.88</v>
      </c>
      <c r="C72" s="18">
        <v>77253.459999999992</v>
      </c>
      <c r="D72" s="18">
        <f t="shared" si="13"/>
        <v>-81734.420000000013</v>
      </c>
      <c r="E72" s="19">
        <f t="shared" si="15"/>
        <v>-51.409214337596055</v>
      </c>
    </row>
    <row r="73" spans="1:5" ht="15" customHeight="1" x14ac:dyDescent="0.3">
      <c r="A73" s="17" t="s">
        <v>16</v>
      </c>
      <c r="B73" s="18">
        <f>[9]SCF!C70</f>
        <v>0</v>
      </c>
      <c r="C73" s="18">
        <v>563.45999999999992</v>
      </c>
      <c r="D73" s="18">
        <f t="shared" si="13"/>
        <v>563.45999999999992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[9]SCF!C71</f>
        <v>0</v>
      </c>
      <c r="C74" s="18">
        <v>11797.2</v>
      </c>
      <c r="D74" s="18">
        <f t="shared" si="13"/>
        <v>11797.2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[9]SCF!C72</f>
        <v>4002753.59</v>
      </c>
      <c r="C75" s="18">
        <v>1944109.01</v>
      </c>
      <c r="D75" s="18">
        <f t="shared" si="13"/>
        <v>-2058644.5799999998</v>
      </c>
      <c r="E75" s="19">
        <f t="shared" si="15"/>
        <v>-51.430709728000011</v>
      </c>
    </row>
    <row r="76" spans="1:5" ht="15" customHeight="1" x14ac:dyDescent="0.3">
      <c r="A76" s="17" t="s">
        <v>19</v>
      </c>
      <c r="B76" s="18">
        <f>[9]SCF!C73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[9]SCF!C74</f>
        <v>9007240</v>
      </c>
      <c r="C77" s="18">
        <v>349093.29000000004</v>
      </c>
      <c r="D77" s="18">
        <f t="shared" ref="D77:D81" si="16">C77-B77</f>
        <v>-8658146.7100000009</v>
      </c>
      <c r="E77" s="19">
        <f t="shared" si="15"/>
        <v>-96.124303449225295</v>
      </c>
    </row>
    <row r="78" spans="1:5" x14ac:dyDescent="0.3">
      <c r="A78" s="24" t="s">
        <v>66</v>
      </c>
      <c r="B78" s="18">
        <f>[9]SCF!C75</f>
        <v>148083658</v>
      </c>
      <c r="C78" s="18">
        <v>3952040.4299999997</v>
      </c>
      <c r="D78" s="18">
        <f t="shared" si="16"/>
        <v>-144131617.56999999</v>
      </c>
      <c r="E78" s="19">
        <f t="shared" si="15"/>
        <v>-97.331210963197563</v>
      </c>
    </row>
    <row r="79" spans="1:5" ht="15" customHeight="1" x14ac:dyDescent="0.3">
      <c r="A79" s="24" t="s">
        <v>67</v>
      </c>
      <c r="B79" s="18">
        <f>[9]SCF!C76</f>
        <v>1000000</v>
      </c>
      <c r="C79" s="18">
        <v>0</v>
      </c>
      <c r="D79" s="18">
        <f t="shared" si="16"/>
        <v>-1000000</v>
      </c>
      <c r="E79" s="19">
        <f t="shared" si="15"/>
        <v>-100</v>
      </c>
    </row>
    <row r="80" spans="1:5" x14ac:dyDescent="0.3">
      <c r="A80" s="24" t="s">
        <v>68</v>
      </c>
      <c r="B80" s="18">
        <f>[9]SCF!C77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[9]SCF!C78</f>
        <v>14215932</v>
      </c>
      <c r="C81" s="18">
        <v>0</v>
      </c>
      <c r="D81" s="18">
        <f t="shared" si="16"/>
        <v>-14215932</v>
      </c>
      <c r="E81" s="19">
        <f t="shared" si="15"/>
        <v>-100</v>
      </c>
    </row>
    <row r="82" spans="1:5" ht="15" customHeight="1" x14ac:dyDescent="0.3">
      <c r="A82" s="30" t="s">
        <v>70</v>
      </c>
      <c r="B82" s="15">
        <f>+B70+B77+B78+B79+B80+B81</f>
        <v>193143594</v>
      </c>
      <c r="C82" s="31">
        <v>14520589.07</v>
      </c>
      <c r="D82" s="31">
        <f t="shared" si="13"/>
        <v>-178623004.93000001</v>
      </c>
      <c r="E82" s="32">
        <f t="shared" si="14"/>
        <v>-92.481972210789451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[9]SCF!C81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[9]SCF!C82</f>
        <v>21925223</v>
      </c>
      <c r="C85" s="18">
        <v>7498264.2000000002</v>
      </c>
      <c r="D85" s="18">
        <f t="shared" si="17"/>
        <v>-14426958.800000001</v>
      </c>
      <c r="E85" s="19">
        <f t="shared" si="18"/>
        <v>-65.800739176062208</v>
      </c>
    </row>
    <row r="86" spans="1:5" ht="15" customHeight="1" x14ac:dyDescent="0.3">
      <c r="A86" s="24" t="s">
        <v>74</v>
      </c>
      <c r="B86" s="18">
        <f>[9]SCF!C83</f>
        <v>32650777</v>
      </c>
      <c r="C86" s="18">
        <v>554901.48</v>
      </c>
      <c r="D86" s="18">
        <f t="shared" si="17"/>
        <v>-32095875.52</v>
      </c>
      <c r="E86" s="19">
        <f t="shared" si="18"/>
        <v>-98.300495329712973</v>
      </c>
    </row>
    <row r="87" spans="1:5" ht="15" customHeight="1" x14ac:dyDescent="0.3">
      <c r="A87" s="30" t="s">
        <v>75</v>
      </c>
      <c r="B87" s="33">
        <f>+B84+B85+B86</f>
        <v>54576000</v>
      </c>
      <c r="C87" s="31">
        <v>8053165.6799999997</v>
      </c>
      <c r="D87" s="31">
        <f t="shared" si="17"/>
        <v>-46522834.32</v>
      </c>
      <c r="E87" s="32">
        <f>+D87/B87*100</f>
        <v>-85.244126209322786</v>
      </c>
    </row>
    <row r="88" spans="1:5" ht="18" customHeight="1" x14ac:dyDescent="0.3">
      <c r="A88" s="25" t="s">
        <v>76</v>
      </c>
      <c r="B88" s="27">
        <f>+B45+B46+B68+B82+B87</f>
        <v>1546111443</v>
      </c>
      <c r="C88" s="27">
        <v>614776458.15999997</v>
      </c>
      <c r="D88" s="27">
        <f t="shared" si="17"/>
        <v>-931334984.84000003</v>
      </c>
      <c r="E88" s="28">
        <f>+D88/B88*100</f>
        <v>-60.237248036459945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[9]SCF!C88</f>
        <v>41945904</v>
      </c>
      <c r="C91" s="18">
        <v>18419562.93</v>
      </c>
      <c r="D91" s="18">
        <f t="shared" ref="D91:D98" si="19">+C91-B91</f>
        <v>-23526341.07</v>
      </c>
      <c r="E91" s="19">
        <f>IFERROR(+D91/B91*100,0)</f>
        <v>-56.087338277415597</v>
      </c>
    </row>
    <row r="92" spans="1:5" ht="15" customHeight="1" x14ac:dyDescent="0.3">
      <c r="A92" s="24" t="s">
        <v>79</v>
      </c>
      <c r="B92" s="18">
        <f>[9]SCF!C89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[9]SCF!C90</f>
        <v>14600000</v>
      </c>
      <c r="C93" s="18">
        <v>235772.13</v>
      </c>
      <c r="D93" s="18">
        <f t="shared" si="19"/>
        <v>-14364227.869999999</v>
      </c>
      <c r="E93" s="19">
        <f t="shared" si="20"/>
        <v>-98.385122397260275</v>
      </c>
    </row>
    <row r="94" spans="1:5" ht="15" customHeight="1" x14ac:dyDescent="0.3">
      <c r="A94" s="24" t="s">
        <v>81</v>
      </c>
      <c r="B94" s="18">
        <f>[9]SCF!C91</f>
        <v>0</v>
      </c>
      <c r="C94" s="18">
        <v>2500000</v>
      </c>
      <c r="D94" s="18">
        <f t="shared" si="19"/>
        <v>2500000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[9]SCF!C92</f>
        <v>6000000</v>
      </c>
      <c r="C95" s="18">
        <v>0</v>
      </c>
      <c r="D95" s="18">
        <f t="shared" si="19"/>
        <v>-6000000</v>
      </c>
      <c r="E95" s="19">
        <f t="shared" si="20"/>
        <v>-100</v>
      </c>
    </row>
    <row r="96" spans="1:5" ht="15" customHeight="1" x14ac:dyDescent="0.3">
      <c r="A96" s="24" t="s">
        <v>83</v>
      </c>
      <c r="B96" s="18">
        <f>[9]SCF!C93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[9]SCF!C94</f>
        <v>41000000</v>
      </c>
      <c r="C97" s="18">
        <v>0</v>
      </c>
      <c r="D97" s="18">
        <f t="shared" si="19"/>
        <v>-41000000</v>
      </c>
      <c r="E97" s="19">
        <f t="shared" si="20"/>
        <v>-100</v>
      </c>
    </row>
    <row r="98" spans="1:5" ht="15" customHeight="1" x14ac:dyDescent="0.3">
      <c r="A98" s="30" t="s">
        <v>85</v>
      </c>
      <c r="B98" s="33">
        <f>SUM(B91:B97)</f>
        <v>103545904</v>
      </c>
      <c r="C98" s="31">
        <v>21155335.059999999</v>
      </c>
      <c r="D98" s="31">
        <f t="shared" si="19"/>
        <v>-82390568.939999998</v>
      </c>
      <c r="E98" s="32">
        <f t="shared" ref="E98" si="21">+D98/B98*100</f>
        <v>-79.56912418283585</v>
      </c>
    </row>
    <row r="99" spans="1:5" ht="15" customHeight="1" x14ac:dyDescent="0.3">
      <c r="A99" s="34" t="s">
        <v>86</v>
      </c>
      <c r="B99" s="35">
        <f>+B42-B88-B98</f>
        <v>544929</v>
      </c>
      <c r="C99" s="36">
        <v>75613791.560000122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[9]SCF!$C$97</f>
        <v>0</v>
      </c>
      <c r="C100" s="18">
        <v>50405853.030000001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544929</v>
      </c>
      <c r="C101" s="36">
        <v>126019644.59000012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BILECO</vt:lpstr>
      <vt:lpstr>DORELCO</vt:lpstr>
      <vt:lpstr>ESAMELCO</vt:lpstr>
      <vt:lpstr>LEYECO 2</vt:lpstr>
      <vt:lpstr>LEYECO 3</vt:lpstr>
      <vt:lpstr>LEYECO 4</vt:lpstr>
      <vt:lpstr>LEYECO 5</vt:lpstr>
      <vt:lpstr>NORSAMELCO</vt:lpstr>
      <vt:lpstr>SAMELCO 1</vt:lpstr>
      <vt:lpstr>SAMELCO 2</vt:lpstr>
      <vt:lpstr>SOLECO</vt:lpstr>
      <vt:lpstr>BILECO!Print_Titles</vt:lpstr>
      <vt:lpstr>DORELCO!Print_Titles</vt:lpstr>
      <vt:lpstr>ESAMELCO!Print_Titles</vt:lpstr>
      <vt:lpstr>'LEYECO 2'!Print_Titles</vt:lpstr>
      <vt:lpstr>'LEYECO 3'!Print_Titles</vt:lpstr>
      <vt:lpstr>'LEYECO 4'!Print_Titles</vt:lpstr>
      <vt:lpstr>'LEYECO 5'!Print_Titles</vt:lpstr>
      <vt:lpstr>NORSAMELCO!Print_Titles</vt:lpstr>
      <vt:lpstr>'SAMELCO 1'!Print_Titles</vt:lpstr>
      <vt:lpstr>'SAMELCO 2'!Print_Titles</vt:lpstr>
      <vt:lpstr>SOLECO!Print_Titles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2024-03-07T08:06:05Z</dcterms:created>
  <dcterms:modified xsi:type="dcterms:W3CDTF">2024-03-07T08:09:55Z</dcterms:modified>
</cp:coreProperties>
</file>